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Hoja1 (2)" sheetId="4" r:id="rId1"/>
    <sheet name="Hoja1" sheetId="1" r:id="rId2"/>
    <sheet name="Hoja2" sheetId="2" r:id="rId3"/>
    <sheet name="Hoja3" sheetId="3" r:id="rId4"/>
  </sheets>
  <calcPr calcId="145621"/>
</workbook>
</file>

<file path=xl/calcChain.xml><?xml version="1.0" encoding="utf-8"?>
<calcChain xmlns="http://schemas.openxmlformats.org/spreadsheetml/2006/main">
  <c r="K23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3" i="1"/>
  <c r="D4" i="1" l="1"/>
  <c r="C27" i="1"/>
  <c r="E20" i="4" l="1"/>
  <c r="L16" i="4"/>
  <c r="J12" i="4"/>
  <c r="K12" i="4"/>
  <c r="L12" i="4"/>
  <c r="J13" i="4"/>
  <c r="K13" i="4"/>
  <c r="L13" i="4" s="1"/>
  <c r="J14" i="4"/>
  <c r="K14" i="4"/>
  <c r="L14" i="4"/>
  <c r="J15" i="4"/>
  <c r="K15" i="4"/>
  <c r="L15" i="4"/>
  <c r="H12" i="4"/>
  <c r="H13" i="4"/>
  <c r="H14" i="4"/>
  <c r="H15" i="4" s="1"/>
  <c r="C15" i="4"/>
  <c r="E15" i="4"/>
  <c r="G16" i="4"/>
  <c r="I15" i="4" s="1"/>
  <c r="I9" i="4"/>
  <c r="H6" i="4"/>
  <c r="H7" i="4" s="1"/>
  <c r="H8" i="4" s="1"/>
  <c r="I20" i="1"/>
  <c r="I23" i="1"/>
  <c r="I22" i="1"/>
  <c r="I21" i="1"/>
  <c r="I19" i="1"/>
  <c r="K15" i="1"/>
  <c r="D2" i="1"/>
  <c r="D11" i="1"/>
  <c r="D8" i="1"/>
  <c r="G6" i="1"/>
  <c r="D5" i="1"/>
  <c r="D6" i="1" s="1"/>
  <c r="D9" i="1" s="1"/>
  <c r="M8" i="1" l="1"/>
  <c r="D12" i="1"/>
  <c r="I6" i="1"/>
  <c r="G7" i="1" s="1"/>
  <c r="I7" i="1" s="1"/>
  <c r="G8" i="1" s="1"/>
  <c r="I8" i="1" s="1"/>
  <c r="O6" i="1"/>
  <c r="I14" i="4"/>
  <c r="I11" i="4"/>
  <c r="I13" i="4"/>
  <c r="I6" i="4"/>
  <c r="I12" i="4"/>
  <c r="I7" i="4"/>
  <c r="I8" i="4"/>
  <c r="J6" i="4"/>
  <c r="I10" i="4"/>
  <c r="H9" i="4"/>
  <c r="J8" i="4"/>
  <c r="J7" i="4"/>
  <c r="C7" i="4"/>
  <c r="E7" i="4" s="1"/>
  <c r="L6" i="1"/>
  <c r="L7" i="1" s="1"/>
  <c r="N7" i="1" s="1"/>
  <c r="M11" i="1"/>
  <c r="M10" i="1"/>
  <c r="M6" i="1"/>
  <c r="M7" i="1"/>
  <c r="M9" i="1"/>
  <c r="P6" i="1"/>
  <c r="I16" i="4" l="1"/>
  <c r="C8" i="4"/>
  <c r="E8" i="4" s="1"/>
  <c r="K6" i="4"/>
  <c r="L6" i="4" s="1"/>
  <c r="H10" i="4"/>
  <c r="J9" i="4"/>
  <c r="L8" i="1"/>
  <c r="N8" i="1" s="1"/>
  <c r="N6" i="1"/>
  <c r="M15" i="1"/>
  <c r="O7" i="1"/>
  <c r="P7" i="1" s="1"/>
  <c r="G9" i="1"/>
  <c r="I9" i="1" l="1"/>
  <c r="K21" i="1"/>
  <c r="K7" i="4"/>
  <c r="L7" i="4" s="1"/>
  <c r="J10" i="4"/>
  <c r="H11" i="4"/>
  <c r="J11" i="4" s="1"/>
  <c r="C9" i="4"/>
  <c r="E9" i="4" s="1"/>
  <c r="L9" i="1"/>
  <c r="N9" i="1" s="1"/>
  <c r="O8" i="1"/>
  <c r="P8" i="1" s="1"/>
  <c r="G10" i="1"/>
  <c r="O9" i="1"/>
  <c r="P9" i="1" s="1"/>
  <c r="I10" i="1" l="1"/>
  <c r="G11" i="1" s="1"/>
  <c r="I11" i="1" s="1"/>
  <c r="K20" i="1"/>
  <c r="C10" i="4"/>
  <c r="E10" i="4" s="1"/>
  <c r="K8" i="4"/>
  <c r="L8" i="4" s="1"/>
  <c r="L10" i="1"/>
  <c r="N10" i="1" s="1"/>
  <c r="O10" i="1"/>
  <c r="P10" i="1" s="1"/>
  <c r="K9" i="4" l="1"/>
  <c r="L9" i="4" s="1"/>
  <c r="C11" i="4"/>
  <c r="E11" i="4" s="1"/>
  <c r="C12" i="4" s="1"/>
  <c r="E12" i="4" s="1"/>
  <c r="C13" i="4" s="1"/>
  <c r="E13" i="4" s="1"/>
  <c r="C14" i="4" s="1"/>
  <c r="E14" i="4" s="1"/>
  <c r="L11" i="1"/>
  <c r="N11" i="1" s="1"/>
  <c r="O11" i="1"/>
  <c r="P11" i="1" l="1"/>
  <c r="K11" i="4"/>
  <c r="L11" i="4" s="1"/>
  <c r="K10" i="4"/>
  <c r="L10" i="4" s="1"/>
  <c r="P15" i="1"/>
  <c r="P16" i="1" s="1"/>
  <c r="Q9" i="1" l="1"/>
  <c r="Q8" i="1"/>
  <c r="Q6" i="1"/>
  <c r="Q10" i="1"/>
  <c r="Q7" i="1"/>
  <c r="Q11" i="1"/>
  <c r="L17" i="4"/>
  <c r="Q15" i="1" l="1"/>
  <c r="Q16" i="1" s="1"/>
</calcChain>
</file>

<file path=xl/comments1.xml><?xml version="1.0" encoding="utf-8"?>
<comments xmlns="http://schemas.openxmlformats.org/spreadsheetml/2006/main">
  <authors>
    <author>Autor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 límite inferior es cerrado y el Superior es abierto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Marca de Clase es el promedio entre el limite inferior y superior del intervalo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 límite inferior es cerrado y el Superior es abierto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Marca de Clase es el promedio entre el limite inferior y superior del intervalo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tomé como 63 y el mas cercano divisible por 6 intervalos
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número divisible por intervalos / número intervalos
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suma mitad al menor y al mayor intervalo, en este caso es 0,1 y 0,2
</t>
        </r>
      </text>
    </comment>
  </commentList>
</comments>
</file>

<file path=xl/sharedStrings.xml><?xml version="1.0" encoding="utf-8"?>
<sst xmlns="http://schemas.openxmlformats.org/spreadsheetml/2006/main" count="94" uniqueCount="33">
  <si>
    <t>En la oficina de un diario, el tiempo que se tardan en imprimir la primera plana fue registrado durante 50 días. A continuación se transcriben los datos, aproximados a la décima de minutos.</t>
  </si>
  <si>
    <t>Rango</t>
  </si>
  <si>
    <t>Intervalos</t>
  </si>
  <si>
    <t>Máximo</t>
  </si>
  <si>
    <t>Mínimo</t>
  </si>
  <si>
    <t>Nº divisible por Nº de intervalos</t>
  </si>
  <si>
    <t>Tamaño de la clase</t>
  </si>
  <si>
    <t>Diferencia Rango y Nº Div.</t>
  </si>
  <si>
    <t>suma datos sin agrupar</t>
  </si>
  <si>
    <t>promedio datos sin agrupar</t>
  </si>
  <si>
    <t>fi</t>
  </si>
  <si>
    <t>Fi</t>
  </si>
  <si>
    <t>hi</t>
  </si>
  <si>
    <t>Hi</t>
  </si>
  <si>
    <t>mi</t>
  </si>
  <si>
    <t>mi*fi</t>
  </si>
  <si>
    <t>[</t>
  </si>
  <si>
    <t>-</t>
  </si>
  <si>
    <t>)</t>
  </si>
  <si>
    <t>Suma datos Agrupados</t>
  </si>
  <si>
    <t>Promedio Datos Agrupados</t>
  </si>
  <si>
    <t>número datos</t>
  </si>
  <si>
    <t>media</t>
  </si>
  <si>
    <t>moda</t>
  </si>
  <si>
    <t>mediana</t>
  </si>
  <si>
    <t>desviación estándar</t>
  </si>
  <si>
    <t>varianza</t>
  </si>
  <si>
    <t>.</t>
  </si>
  <si>
    <t>suma</t>
  </si>
  <si>
    <t>(mi-x)^2*fi</t>
  </si>
  <si>
    <t>Varianza</t>
  </si>
  <si>
    <t>desviación estandar</t>
  </si>
  <si>
    <t>ERNESTO OLAVARRIA 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</si>
</sst>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/>
    <xf numFmtId="10" fontId="3" fillId="0" borderId="1" xfId="0" applyNumberFormat="1" applyFont="1" applyBorder="1"/>
    <xf numFmtId="0" fontId="3" fillId="0" borderId="1" xfId="0" applyFont="1" applyBorder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/>
    <xf numFmtId="0" fontId="4" fillId="5" borderId="0" xfId="0" applyFont="1" applyFill="1" applyBorder="1"/>
    <xf numFmtId="0" fontId="0" fillId="4" borderId="0" xfId="0" applyFill="1"/>
    <xf numFmtId="0" fontId="0" fillId="6" borderId="0" xfId="0" applyFill="1"/>
    <xf numFmtId="0" fontId="0" fillId="7" borderId="0" xfId="0" applyFill="1"/>
    <xf numFmtId="10" fontId="0" fillId="3" borderId="0" xfId="0" applyNumberFormat="1" applyFill="1"/>
    <xf numFmtId="0" fontId="0" fillId="0" borderId="0" xfId="0" applyAlignment="1">
      <alignment vertical="center" wrapText="1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0" fillId="4" borderId="9" xfId="0" applyFill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justify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quotePrefix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10" fontId="3" fillId="3" borderId="0" xfId="1" applyNumberFormat="1" applyFont="1" applyFill="1" applyBorder="1"/>
    <xf numFmtId="10" fontId="3" fillId="3" borderId="0" xfId="0" applyNumberFormat="1" applyFont="1" applyFill="1" applyBorder="1"/>
    <xf numFmtId="0" fontId="3" fillId="3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200025</xdr:colOff>
      <xdr:row>17</xdr:row>
      <xdr:rowOff>95250</xdr:rowOff>
    </xdr:from>
    <xdr:ext cx="1752600" cy="36914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2 CuadroTexto"/>
            <xdr:cNvSpPr txBox="1"/>
          </xdr:nvSpPr>
          <xdr:spPr>
            <a:xfrm>
              <a:off x="8229600" y="3771900"/>
              <a:ext cx="1752600" cy="36914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MX" sz="1100" b="0"/>
                <a:t>Moda= </a:t>
              </a:r>
              <a14:m>
                <m:oMath xmlns:m="http://schemas.openxmlformats.org/officeDocument/2006/math">
                  <m:r>
                    <a:rPr lang="es-MX" sz="1100" b="0" i="1">
                      <a:latin typeface="Cambria Math"/>
                    </a:rPr>
                    <m:t>𝐿𝑖</m:t>
                  </m:r>
                  <m:r>
                    <a:rPr lang="es-MX" sz="1100" b="0" i="1">
                      <a:latin typeface="Cambria Math"/>
                    </a:rPr>
                    <m:t>+</m:t>
                  </m:r>
                  <m:d>
                    <m:dPr>
                      <m:ctrlPr>
                        <a:rPr lang="es-MX" sz="1100" b="0" i="1">
                          <a:latin typeface="Cambria Math"/>
                        </a:rPr>
                      </m:ctrlPr>
                    </m:dPr>
                    <m:e>
                      <m:f>
                        <m:fPr>
                          <m:ctrlPr>
                            <a:rPr lang="es-MX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MX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MX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es-MX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r>
                                <a:rPr lang="es-MX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+1</m:t>
                              </m:r>
                            </m:sub>
                          </m:sSub>
                        </m:num>
                        <m:den>
                          <m:r>
                            <a:rPr lang="es-MX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𝑓𝑖</m:t>
                          </m:r>
                        </m:den>
                      </m:f>
                    </m:e>
                  </m:d>
                </m:oMath>
              </a14:m>
              <a:r>
                <a:rPr lang="es-CL" sz="1100"/>
                <a:t>*ai</a:t>
              </a:r>
            </a:p>
          </xdr:txBody>
        </xdr:sp>
      </mc:Choice>
      <mc:Fallback>
        <xdr:sp macro="" textlink="">
          <xdr:nvSpPr>
            <xdr:cNvPr id="3" name="2 CuadroTexto"/>
            <xdr:cNvSpPr txBox="1"/>
          </xdr:nvSpPr>
          <xdr:spPr>
            <a:xfrm>
              <a:off x="8229600" y="3771900"/>
              <a:ext cx="1752600" cy="36914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MX" sz="1100" b="0"/>
                <a:t>Moda= </a:t>
              </a:r>
              <a:r>
                <a:rPr lang="es-MX" sz="1100" b="0" i="0">
                  <a:latin typeface="Cambria Math"/>
                </a:rPr>
                <a:t>𝐿𝑖+(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𝑓_(𝑖+1)/𝑓𝑖)</a:t>
              </a:r>
              <a:r>
                <a:rPr lang="es-CL" sz="1100"/>
                <a:t>*ai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topLeftCell="A2" workbookViewId="0">
      <selection activeCell="A19" sqref="A19"/>
    </sheetView>
  </sheetViews>
  <sheetFormatPr baseColWidth="10" defaultColWidth="9.140625" defaultRowHeight="15" x14ac:dyDescent="0.25"/>
  <cols>
    <col min="2" max="2" width="1.7109375" bestFit="1" customWidth="1"/>
    <col min="6" max="6" width="1.7109375" bestFit="1" customWidth="1"/>
  </cols>
  <sheetData>
    <row r="1" spans="1:13" ht="49.5" customHeight="1" x14ac:dyDescent="0.25">
      <c r="A1" s="19"/>
      <c r="B1" s="19"/>
      <c r="C1" s="19"/>
      <c r="D1" s="19"/>
      <c r="E1" s="19"/>
      <c r="F1" s="19"/>
    </row>
    <row r="4" spans="1:13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x14ac:dyDescent="0.25">
      <c r="B5" s="20"/>
      <c r="C5" s="21" t="s">
        <v>2</v>
      </c>
      <c r="D5" s="21"/>
      <c r="E5" s="21"/>
      <c r="F5" s="22"/>
      <c r="G5" s="23" t="s">
        <v>10</v>
      </c>
      <c r="H5" s="23" t="s">
        <v>11</v>
      </c>
      <c r="I5" s="23" t="s">
        <v>12</v>
      </c>
      <c r="J5" s="23" t="s">
        <v>13</v>
      </c>
      <c r="K5" s="23" t="s">
        <v>14</v>
      </c>
      <c r="L5" s="23" t="s">
        <v>15</v>
      </c>
    </row>
    <row r="6" spans="1:13" x14ac:dyDescent="0.25">
      <c r="B6" s="3" t="s">
        <v>16</v>
      </c>
      <c r="C6" s="4">
        <v>75</v>
      </c>
      <c r="D6" s="5" t="s">
        <v>17</v>
      </c>
      <c r="E6" s="4">
        <v>90</v>
      </c>
      <c r="F6" s="6" t="s">
        <v>18</v>
      </c>
      <c r="G6" s="7">
        <v>10</v>
      </c>
      <c r="H6" s="7">
        <f>G6</f>
        <v>10</v>
      </c>
      <c r="I6" s="8">
        <f>G6/$G$16</f>
        <v>6.6666666666666666E-2</v>
      </c>
      <c r="J6" s="9">
        <f>H6/$G$16</f>
        <v>6.6666666666666666E-2</v>
      </c>
      <c r="K6" s="10">
        <f>AVERAGE(C6,E6)</f>
        <v>82.5</v>
      </c>
      <c r="L6" s="10">
        <f>+G6*K6</f>
        <v>825</v>
      </c>
    </row>
    <row r="7" spans="1:13" x14ac:dyDescent="0.25">
      <c r="B7" s="3" t="s">
        <v>16</v>
      </c>
      <c r="C7" s="4">
        <f>+E6</f>
        <v>90</v>
      </c>
      <c r="D7" s="5" t="s">
        <v>17</v>
      </c>
      <c r="E7" s="4">
        <f>C7+15</f>
        <v>105</v>
      </c>
      <c r="F7" s="6" t="s">
        <v>18</v>
      </c>
      <c r="G7" s="7">
        <v>11</v>
      </c>
      <c r="H7" s="7">
        <f>+G7+H6</f>
        <v>21</v>
      </c>
      <c r="I7" s="8">
        <f t="shared" ref="I7:J15" si="0">G7/$G$16</f>
        <v>7.3333333333333334E-2</v>
      </c>
      <c r="J7" s="9">
        <f t="shared" si="0"/>
        <v>0.14000000000000001</v>
      </c>
      <c r="K7" s="10">
        <f t="shared" ref="K7:K11" si="1">AVERAGE(C7,E7)</f>
        <v>97.5</v>
      </c>
      <c r="L7" s="10">
        <f t="shared" ref="L7:L11" si="2">+G7*K7</f>
        <v>1072.5</v>
      </c>
    </row>
    <row r="8" spans="1:13" x14ac:dyDescent="0.25">
      <c r="B8" s="3" t="s">
        <v>16</v>
      </c>
      <c r="C8" s="4">
        <f t="shared" ref="C8:C14" si="3">+E7</f>
        <v>105</v>
      </c>
      <c r="D8" s="5" t="s">
        <v>17</v>
      </c>
      <c r="E8" s="4">
        <f t="shared" ref="E8:E14" si="4">C8+15</f>
        <v>120</v>
      </c>
      <c r="F8" s="6" t="s">
        <v>18</v>
      </c>
      <c r="G8" s="7">
        <v>23</v>
      </c>
      <c r="H8" s="7">
        <f t="shared" ref="H8:H15" si="5">+G8+H7</f>
        <v>44</v>
      </c>
      <c r="I8" s="8">
        <f t="shared" si="0"/>
        <v>0.15333333333333332</v>
      </c>
      <c r="J8" s="9">
        <f t="shared" si="0"/>
        <v>0.29333333333333333</v>
      </c>
      <c r="K8" s="10">
        <f t="shared" si="1"/>
        <v>112.5</v>
      </c>
      <c r="L8" s="10">
        <f t="shared" si="2"/>
        <v>2587.5</v>
      </c>
    </row>
    <row r="9" spans="1:13" x14ac:dyDescent="0.25">
      <c r="B9" s="3" t="s">
        <v>16</v>
      </c>
      <c r="C9" s="4">
        <f t="shared" si="3"/>
        <v>120</v>
      </c>
      <c r="D9" s="5" t="s">
        <v>17</v>
      </c>
      <c r="E9" s="4">
        <f t="shared" si="4"/>
        <v>135</v>
      </c>
      <c r="F9" s="6" t="s">
        <v>18</v>
      </c>
      <c r="G9" s="7">
        <v>26</v>
      </c>
      <c r="H9" s="7">
        <f t="shared" si="5"/>
        <v>70</v>
      </c>
      <c r="I9" s="8">
        <f t="shared" si="0"/>
        <v>0.17333333333333334</v>
      </c>
      <c r="J9" s="9">
        <f t="shared" si="0"/>
        <v>0.46666666666666667</v>
      </c>
      <c r="K9" s="10">
        <f t="shared" si="1"/>
        <v>127.5</v>
      </c>
      <c r="L9" s="10">
        <f t="shared" si="2"/>
        <v>3315</v>
      </c>
    </row>
    <row r="10" spans="1:13" x14ac:dyDescent="0.25">
      <c r="B10" s="3" t="s">
        <v>16</v>
      </c>
      <c r="C10" s="4">
        <f t="shared" si="3"/>
        <v>135</v>
      </c>
      <c r="D10" s="5" t="s">
        <v>17</v>
      </c>
      <c r="E10" s="4">
        <f t="shared" si="4"/>
        <v>150</v>
      </c>
      <c r="F10" s="6" t="s">
        <v>18</v>
      </c>
      <c r="G10" s="7">
        <v>31</v>
      </c>
      <c r="H10" s="7">
        <f t="shared" si="5"/>
        <v>101</v>
      </c>
      <c r="I10" s="8">
        <f t="shared" si="0"/>
        <v>0.20666666666666667</v>
      </c>
      <c r="J10" s="9">
        <f t="shared" si="0"/>
        <v>0.67333333333333334</v>
      </c>
      <c r="K10" s="10">
        <f t="shared" si="1"/>
        <v>142.5</v>
      </c>
      <c r="L10" s="10">
        <f t="shared" si="2"/>
        <v>4417.5</v>
      </c>
    </row>
    <row r="11" spans="1:13" x14ac:dyDescent="0.25">
      <c r="B11" s="3" t="s">
        <v>16</v>
      </c>
      <c r="C11" s="4">
        <f t="shared" si="3"/>
        <v>150</v>
      </c>
      <c r="D11" s="5" t="s">
        <v>17</v>
      </c>
      <c r="E11" s="4">
        <f t="shared" si="4"/>
        <v>165</v>
      </c>
      <c r="F11" s="6" t="s">
        <v>18</v>
      </c>
      <c r="G11" s="7">
        <v>23</v>
      </c>
      <c r="H11" s="7">
        <f t="shared" si="5"/>
        <v>124</v>
      </c>
      <c r="I11" s="8">
        <f t="shared" si="0"/>
        <v>0.15333333333333332</v>
      </c>
      <c r="J11" s="9">
        <f t="shared" si="0"/>
        <v>0.82666666666666666</v>
      </c>
      <c r="K11" s="10">
        <f t="shared" si="1"/>
        <v>157.5</v>
      </c>
      <c r="L11" s="10">
        <f t="shared" si="2"/>
        <v>3622.5</v>
      </c>
    </row>
    <row r="12" spans="1:13" x14ac:dyDescent="0.25">
      <c r="B12" s="3" t="s">
        <v>16</v>
      </c>
      <c r="C12" s="4">
        <f t="shared" si="3"/>
        <v>165</v>
      </c>
      <c r="D12" s="5" t="s">
        <v>17</v>
      </c>
      <c r="E12" s="4">
        <f t="shared" si="4"/>
        <v>180</v>
      </c>
      <c r="F12" s="6" t="s">
        <v>18</v>
      </c>
      <c r="G12" s="7">
        <v>9</v>
      </c>
      <c r="H12" s="7">
        <f t="shared" si="5"/>
        <v>133</v>
      </c>
      <c r="I12" s="8">
        <f t="shared" si="0"/>
        <v>0.06</v>
      </c>
      <c r="J12" s="9">
        <f t="shared" ref="J12:J15" si="6">H12/$G$16</f>
        <v>0.88666666666666671</v>
      </c>
      <c r="K12" s="10">
        <f t="shared" ref="K12:K15" si="7">AVERAGE(C12,E12)</f>
        <v>172.5</v>
      </c>
      <c r="L12" s="10">
        <f t="shared" ref="L12:L15" si="8">+G12*K12</f>
        <v>1552.5</v>
      </c>
    </row>
    <row r="13" spans="1:13" x14ac:dyDescent="0.25">
      <c r="B13" s="3" t="s">
        <v>16</v>
      </c>
      <c r="C13" s="4">
        <f t="shared" si="3"/>
        <v>180</v>
      </c>
      <c r="D13" s="5" t="s">
        <v>17</v>
      </c>
      <c r="E13" s="4">
        <f t="shared" si="4"/>
        <v>195</v>
      </c>
      <c r="F13" s="6" t="s">
        <v>18</v>
      </c>
      <c r="G13" s="7">
        <v>9</v>
      </c>
      <c r="H13" s="7">
        <f t="shared" si="5"/>
        <v>142</v>
      </c>
      <c r="I13" s="8">
        <f t="shared" si="0"/>
        <v>0.06</v>
      </c>
      <c r="J13" s="9">
        <f t="shared" si="6"/>
        <v>0.94666666666666666</v>
      </c>
      <c r="K13" s="10">
        <f t="shared" si="7"/>
        <v>187.5</v>
      </c>
      <c r="L13" s="10">
        <f t="shared" si="8"/>
        <v>1687.5</v>
      </c>
    </row>
    <row r="14" spans="1:13" x14ac:dyDescent="0.25">
      <c r="B14" s="3" t="s">
        <v>16</v>
      </c>
      <c r="C14" s="4">
        <f t="shared" si="3"/>
        <v>195</v>
      </c>
      <c r="D14" s="5" t="s">
        <v>17</v>
      </c>
      <c r="E14" s="4">
        <f t="shared" si="4"/>
        <v>210</v>
      </c>
      <c r="F14" s="6" t="s">
        <v>18</v>
      </c>
      <c r="G14" s="7">
        <v>6</v>
      </c>
      <c r="H14" s="7">
        <f t="shared" si="5"/>
        <v>148</v>
      </c>
      <c r="I14" s="8">
        <f t="shared" si="0"/>
        <v>0.04</v>
      </c>
      <c r="J14" s="9">
        <f t="shared" si="6"/>
        <v>0.98666666666666669</v>
      </c>
      <c r="K14" s="10">
        <f t="shared" si="7"/>
        <v>202.5</v>
      </c>
      <c r="L14" s="10">
        <f t="shared" si="8"/>
        <v>1215</v>
      </c>
    </row>
    <row r="15" spans="1:13" x14ac:dyDescent="0.25">
      <c r="B15" s="3" t="s">
        <v>16</v>
      </c>
      <c r="C15" s="4">
        <f t="shared" ref="C15" si="9">+E14</f>
        <v>210</v>
      </c>
      <c r="D15" s="5" t="s">
        <v>17</v>
      </c>
      <c r="E15" s="4">
        <f t="shared" ref="E15" si="10">C15+15</f>
        <v>225</v>
      </c>
      <c r="F15" s="6" t="s">
        <v>18</v>
      </c>
      <c r="G15" s="7">
        <v>2</v>
      </c>
      <c r="H15" s="7">
        <f t="shared" si="5"/>
        <v>150</v>
      </c>
      <c r="I15" s="8">
        <f t="shared" si="0"/>
        <v>1.3333333333333334E-2</v>
      </c>
      <c r="J15" s="9">
        <f t="shared" si="6"/>
        <v>1</v>
      </c>
      <c r="K15" s="10">
        <f t="shared" si="7"/>
        <v>217.5</v>
      </c>
      <c r="L15" s="10">
        <f t="shared" si="8"/>
        <v>435</v>
      </c>
    </row>
    <row r="16" spans="1:13" x14ac:dyDescent="0.25">
      <c r="B16" s="2"/>
      <c r="C16" s="11"/>
      <c r="D16" s="11"/>
      <c r="E16" s="11"/>
      <c r="F16" s="11"/>
      <c r="G16" s="12">
        <f>SUM(G6:G15)</f>
        <v>150</v>
      </c>
      <c r="H16" s="12"/>
      <c r="I16" s="18">
        <f>SUM(I6:I15)</f>
        <v>1.0000000000000002</v>
      </c>
      <c r="J16" s="2"/>
      <c r="K16" s="2"/>
      <c r="L16" s="13">
        <f>SUM(L6:L15)</f>
        <v>20730</v>
      </c>
      <c r="M16" t="s">
        <v>19</v>
      </c>
    </row>
    <row r="17" spans="2:13" x14ac:dyDescent="0.25">
      <c r="B17" s="2"/>
      <c r="C17" s="11"/>
      <c r="D17" s="11"/>
      <c r="E17" s="11"/>
      <c r="F17" s="11"/>
      <c r="G17" s="12"/>
      <c r="H17" s="12"/>
      <c r="I17" s="2"/>
      <c r="J17" s="2"/>
      <c r="K17" s="2"/>
      <c r="L17" s="14">
        <f>L16/G16</f>
        <v>138.19999999999999</v>
      </c>
      <c r="M17" t="s">
        <v>20</v>
      </c>
    </row>
    <row r="20" spans="2:13" x14ac:dyDescent="0.25">
      <c r="C20" t="s">
        <v>22</v>
      </c>
      <c r="E20">
        <f>L17</f>
        <v>138.19999999999999</v>
      </c>
    </row>
    <row r="21" spans="2:13" x14ac:dyDescent="0.25">
      <c r="C21" t="s">
        <v>23</v>
      </c>
    </row>
    <row r="22" spans="2:13" x14ac:dyDescent="0.25">
      <c r="C22" t="s">
        <v>24</v>
      </c>
    </row>
    <row r="23" spans="2:13" x14ac:dyDescent="0.25">
      <c r="C23" t="s">
        <v>25</v>
      </c>
    </row>
    <row r="24" spans="2:13" x14ac:dyDescent="0.25">
      <c r="C24" t="s">
        <v>26</v>
      </c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0"/>
  <sheetViews>
    <sheetView tabSelected="1" workbookViewId="0">
      <selection activeCell="D197" sqref="D197"/>
    </sheetView>
  </sheetViews>
  <sheetFormatPr baseColWidth="10" defaultColWidth="9.140625" defaultRowHeight="15" x14ac:dyDescent="0.25"/>
  <cols>
    <col min="3" max="3" width="34.7109375" bestFit="1" customWidth="1"/>
    <col min="6" max="6" width="1.7109375" bestFit="1" customWidth="1"/>
    <col min="10" max="10" width="1.7109375" bestFit="1" customWidth="1"/>
    <col min="17" max="17" width="15.7109375" customWidth="1"/>
  </cols>
  <sheetData>
    <row r="1" spans="1:18" ht="49.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8" x14ac:dyDescent="0.25">
      <c r="C2" t="s">
        <v>21</v>
      </c>
      <c r="D2">
        <f>COUNT(A3:A52)</f>
        <v>50</v>
      </c>
    </row>
    <row r="3" spans="1:18" x14ac:dyDescent="0.25">
      <c r="A3" s="13">
        <v>19</v>
      </c>
      <c r="B3">
        <f>(A3-D$12)^2</f>
        <v>11.075583999999973</v>
      </c>
      <c r="C3" t="s">
        <v>2</v>
      </c>
      <c r="D3">
        <v>6</v>
      </c>
    </row>
    <row r="4" spans="1:18" x14ac:dyDescent="0.25">
      <c r="A4" s="13">
        <v>19.5</v>
      </c>
      <c r="B4">
        <f t="shared" ref="B4:B52" si="0">(A4-D$12)^2</f>
        <v>7.9975839999999767</v>
      </c>
      <c r="C4" t="s">
        <v>3</v>
      </c>
      <c r="D4">
        <f>MAX(A3:A52)</f>
        <v>25.3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8" x14ac:dyDescent="0.25">
      <c r="A5" s="13">
        <v>19.5</v>
      </c>
      <c r="B5">
        <f t="shared" si="0"/>
        <v>7.9975839999999767</v>
      </c>
      <c r="C5" t="s">
        <v>4</v>
      </c>
      <c r="D5">
        <f>MIN(A3:A52)</f>
        <v>19</v>
      </c>
      <c r="F5" s="20"/>
      <c r="G5" s="21" t="s">
        <v>2</v>
      </c>
      <c r="H5" s="21"/>
      <c r="I5" s="21"/>
      <c r="J5" s="22"/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P5" s="23" t="s">
        <v>15</v>
      </c>
      <c r="Q5" s="25" t="s">
        <v>29</v>
      </c>
    </row>
    <row r="6" spans="1:18" x14ac:dyDescent="0.25">
      <c r="A6" s="13">
        <v>19.7</v>
      </c>
      <c r="B6">
        <f t="shared" si="0"/>
        <v>6.9063839999999823</v>
      </c>
      <c r="C6" t="s">
        <v>1</v>
      </c>
      <c r="D6">
        <f>D4-D5</f>
        <v>6.3000000000000007</v>
      </c>
      <c r="E6">
        <v>1</v>
      </c>
      <c r="F6" s="3" t="s">
        <v>16</v>
      </c>
      <c r="G6" s="4">
        <f>+A3-0.1</f>
        <v>18.899999999999999</v>
      </c>
      <c r="H6" s="5" t="s">
        <v>17</v>
      </c>
      <c r="I6" s="4">
        <f>+G6+D8</f>
        <v>20</v>
      </c>
      <c r="J6" s="6" t="s">
        <v>18</v>
      </c>
      <c r="K6" s="7">
        <v>6</v>
      </c>
      <c r="L6" s="7">
        <f>K6</f>
        <v>6</v>
      </c>
      <c r="M6" s="8">
        <f>K6/$K$15</f>
        <v>0.12</v>
      </c>
      <c r="N6" s="9">
        <f>L6/$K$15</f>
        <v>0.12</v>
      </c>
      <c r="O6" s="10">
        <f>AVERAGE(G6,I6)</f>
        <v>19.45</v>
      </c>
      <c r="P6" s="10">
        <f>+K6*O6</f>
        <v>116.69999999999999</v>
      </c>
      <c r="Q6" s="26">
        <f>+(O6-P$16)^2*K6</f>
        <v>48.325464000000039</v>
      </c>
    </row>
    <row r="7" spans="1:18" x14ac:dyDescent="0.25">
      <c r="A7" s="13">
        <v>19.8</v>
      </c>
      <c r="B7">
        <f t="shared" si="0"/>
        <v>6.3907839999999752</v>
      </c>
      <c r="C7" s="1" t="s">
        <v>5</v>
      </c>
      <c r="D7">
        <v>6.6</v>
      </c>
      <c r="E7">
        <v>2</v>
      </c>
      <c r="F7" s="3" t="s">
        <v>16</v>
      </c>
      <c r="G7" s="4">
        <f>+I6</f>
        <v>20</v>
      </c>
      <c r="H7" s="5" t="s">
        <v>17</v>
      </c>
      <c r="I7" s="4">
        <f>G7+D$8</f>
        <v>21.1</v>
      </c>
      <c r="J7" s="6" t="s">
        <v>18</v>
      </c>
      <c r="K7" s="7">
        <v>9</v>
      </c>
      <c r="L7" s="7">
        <f>+K7+L6</f>
        <v>15</v>
      </c>
      <c r="M7" s="8">
        <f t="shared" ref="M7:M11" si="1">K7/$K$15</f>
        <v>0.18</v>
      </c>
      <c r="N7" s="9">
        <f t="shared" ref="N7:N11" si="2">L7/$K$15</f>
        <v>0.3</v>
      </c>
      <c r="O7" s="10">
        <f t="shared" ref="O7:O11" si="3">AVERAGE(G7,I7)</f>
        <v>20.55</v>
      </c>
      <c r="P7" s="10">
        <f t="shared" ref="P7:P11" si="4">+K7*O7</f>
        <v>184.95000000000002</v>
      </c>
      <c r="Q7" s="26">
        <f t="shared" ref="Q7:Q11" si="5">+(O7-P$16)^2*K7</f>
        <v>27.185795999999986</v>
      </c>
    </row>
    <row r="8" spans="1:18" x14ac:dyDescent="0.25">
      <c r="A8" s="13">
        <v>19.899999999999999</v>
      </c>
      <c r="B8">
        <f t="shared" si="0"/>
        <v>5.8951839999999871</v>
      </c>
      <c r="C8" t="s">
        <v>6</v>
      </c>
      <c r="D8">
        <f>+D7/D3</f>
        <v>1.0999999999999999</v>
      </c>
      <c r="E8">
        <v>3</v>
      </c>
      <c r="F8" s="3" t="s">
        <v>16</v>
      </c>
      <c r="G8" s="4">
        <f t="shared" ref="G8:G11" si="6">+I7</f>
        <v>21.1</v>
      </c>
      <c r="H8" s="5" t="s">
        <v>17</v>
      </c>
      <c r="I8" s="4">
        <f t="shared" ref="I8:I11" si="7">G8+D$8</f>
        <v>22.200000000000003</v>
      </c>
      <c r="J8" s="6" t="s">
        <v>18</v>
      </c>
      <c r="K8" s="7">
        <v>8</v>
      </c>
      <c r="L8" s="7">
        <f t="shared" ref="L8:L11" si="8">+K8+L7</f>
        <v>23</v>
      </c>
      <c r="M8" s="8">
        <f t="shared" si="1"/>
        <v>0.16</v>
      </c>
      <c r="N8" s="9">
        <f t="shared" si="2"/>
        <v>0.46</v>
      </c>
      <c r="O8" s="10">
        <f t="shared" si="3"/>
        <v>21.650000000000002</v>
      </c>
      <c r="P8" s="10">
        <f t="shared" si="4"/>
        <v>173.20000000000002</v>
      </c>
      <c r="Q8" s="26">
        <f t="shared" si="5"/>
        <v>3.256351999999981</v>
      </c>
    </row>
    <row r="9" spans="1:18" x14ac:dyDescent="0.25">
      <c r="A9" s="15">
        <v>20.100000000000001</v>
      </c>
      <c r="B9">
        <f t="shared" si="0"/>
        <v>4.9639839999999751</v>
      </c>
      <c r="C9" s="1" t="s">
        <v>7</v>
      </c>
      <c r="D9">
        <f>+D7-D6</f>
        <v>0.29999999999999893</v>
      </c>
      <c r="E9">
        <v>4</v>
      </c>
      <c r="F9" s="3" t="s">
        <v>16</v>
      </c>
      <c r="G9" s="4">
        <f t="shared" si="6"/>
        <v>22.200000000000003</v>
      </c>
      <c r="H9" s="5" t="s">
        <v>17</v>
      </c>
      <c r="I9" s="4">
        <f t="shared" si="7"/>
        <v>23.300000000000004</v>
      </c>
      <c r="J9" s="6" t="s">
        <v>18</v>
      </c>
      <c r="K9" s="7">
        <v>8</v>
      </c>
      <c r="L9" s="7">
        <f t="shared" si="8"/>
        <v>31</v>
      </c>
      <c r="M9" s="8">
        <f t="shared" si="1"/>
        <v>0.16</v>
      </c>
      <c r="N9" s="9">
        <f t="shared" si="2"/>
        <v>0.62</v>
      </c>
      <c r="O9" s="10">
        <f t="shared" si="3"/>
        <v>22.750000000000004</v>
      </c>
      <c r="P9" s="10">
        <f t="shared" si="4"/>
        <v>182.00000000000003</v>
      </c>
      <c r="Q9" s="26">
        <f t="shared" si="5"/>
        <v>1.7075520000000244</v>
      </c>
    </row>
    <row r="10" spans="1:18" x14ac:dyDescent="0.25">
      <c r="A10" s="15">
        <v>20.3</v>
      </c>
      <c r="B10">
        <f t="shared" si="0"/>
        <v>4.11278399999998</v>
      </c>
      <c r="E10">
        <v>5</v>
      </c>
      <c r="F10" s="3" t="s">
        <v>16</v>
      </c>
      <c r="G10" s="4">
        <f t="shared" si="6"/>
        <v>23.300000000000004</v>
      </c>
      <c r="H10" s="5" t="s">
        <v>17</v>
      </c>
      <c r="I10" s="4">
        <f t="shared" si="7"/>
        <v>24.400000000000006</v>
      </c>
      <c r="J10" s="6" t="s">
        <v>18</v>
      </c>
      <c r="K10" s="7">
        <v>15</v>
      </c>
      <c r="L10" s="7">
        <f t="shared" si="8"/>
        <v>46</v>
      </c>
      <c r="M10" s="8">
        <f t="shared" si="1"/>
        <v>0.3</v>
      </c>
      <c r="N10" s="9">
        <f t="shared" si="2"/>
        <v>0.92</v>
      </c>
      <c r="O10" s="10">
        <f t="shared" si="3"/>
        <v>23.850000000000005</v>
      </c>
      <c r="P10" s="10">
        <f t="shared" si="4"/>
        <v>357.75000000000006</v>
      </c>
      <c r="Q10" s="26">
        <f t="shared" si="5"/>
        <v>36.597660000000218</v>
      </c>
    </row>
    <row r="11" spans="1:18" x14ac:dyDescent="0.25">
      <c r="A11" s="15">
        <v>20.7</v>
      </c>
      <c r="B11">
        <f t="shared" si="0"/>
        <v>2.6503839999999887</v>
      </c>
      <c r="C11" s="1" t="s">
        <v>8</v>
      </c>
      <c r="D11">
        <f>SUM(A3:A52)</f>
        <v>1116.3999999999999</v>
      </c>
      <c r="E11">
        <v>6</v>
      </c>
      <c r="F11" s="3" t="s">
        <v>16</v>
      </c>
      <c r="G11" s="4">
        <f t="shared" si="6"/>
        <v>24.400000000000006</v>
      </c>
      <c r="H11" s="5" t="s">
        <v>17</v>
      </c>
      <c r="I11" s="4">
        <f t="shared" si="7"/>
        <v>25.500000000000007</v>
      </c>
      <c r="J11" s="6" t="s">
        <v>18</v>
      </c>
      <c r="K11" s="7">
        <v>4</v>
      </c>
      <c r="L11" s="7">
        <f t="shared" si="8"/>
        <v>50</v>
      </c>
      <c r="M11" s="8">
        <f t="shared" si="1"/>
        <v>0.08</v>
      </c>
      <c r="N11" s="9">
        <f t="shared" si="2"/>
        <v>1</v>
      </c>
      <c r="O11" s="10">
        <f t="shared" si="3"/>
        <v>24.950000000000006</v>
      </c>
      <c r="P11" s="10">
        <f t="shared" si="4"/>
        <v>99.800000000000026</v>
      </c>
      <c r="Q11" s="26">
        <f t="shared" si="5"/>
        <v>28.344976000000131</v>
      </c>
    </row>
    <row r="12" spans="1:18" x14ac:dyDescent="0.25">
      <c r="A12" s="15">
        <v>20.7</v>
      </c>
      <c r="B12">
        <f t="shared" si="0"/>
        <v>2.6503839999999887</v>
      </c>
      <c r="C12" s="2" t="s">
        <v>9</v>
      </c>
      <c r="D12">
        <f>+D11/D2</f>
        <v>22.327999999999996</v>
      </c>
      <c r="F12" s="32"/>
      <c r="G12" s="29"/>
      <c r="H12" s="30"/>
      <c r="I12" s="29"/>
      <c r="J12" s="31"/>
      <c r="K12" s="33"/>
      <c r="L12" s="33"/>
      <c r="M12" s="34"/>
      <c r="N12" s="35"/>
      <c r="O12" s="36"/>
      <c r="P12" s="36"/>
      <c r="Q12" s="2"/>
    </row>
    <row r="13" spans="1:18" x14ac:dyDescent="0.25">
      <c r="A13" s="15">
        <v>20.7</v>
      </c>
      <c r="B13">
        <f t="shared" si="0"/>
        <v>2.6503839999999887</v>
      </c>
      <c r="F13" s="32"/>
      <c r="G13" s="29"/>
      <c r="H13" s="30"/>
      <c r="I13" s="29"/>
      <c r="J13" s="31"/>
      <c r="K13" s="33"/>
      <c r="L13" s="33"/>
      <c r="M13" s="34"/>
      <c r="N13" s="35"/>
      <c r="O13" s="36"/>
      <c r="P13" s="36"/>
      <c r="Q13" s="2"/>
    </row>
    <row r="14" spans="1:18" x14ac:dyDescent="0.25">
      <c r="A14" s="15">
        <v>20.8</v>
      </c>
      <c r="B14">
        <f t="shared" si="0"/>
        <v>2.3347839999999853</v>
      </c>
      <c r="F14" s="32"/>
      <c r="G14" s="29"/>
      <c r="H14" s="30"/>
      <c r="I14" s="29"/>
      <c r="J14" s="31"/>
      <c r="K14" s="33"/>
      <c r="L14" s="33"/>
      <c r="M14" s="34"/>
      <c r="N14" s="35"/>
      <c r="O14" s="36"/>
      <c r="P14" s="36"/>
      <c r="Q14" s="2"/>
    </row>
    <row r="15" spans="1:18" x14ac:dyDescent="0.25">
      <c r="A15" s="15">
        <v>20.9</v>
      </c>
      <c r="B15">
        <f t="shared" si="0"/>
        <v>2.0391839999999921</v>
      </c>
      <c r="F15" s="2"/>
      <c r="G15" s="11"/>
      <c r="H15" s="11"/>
      <c r="I15" s="11"/>
      <c r="J15" s="11"/>
      <c r="K15" s="12">
        <f>SUM(K6:K14)</f>
        <v>50</v>
      </c>
      <c r="L15" s="12"/>
      <c r="M15" s="18">
        <f>SUM(M6:M14)</f>
        <v>0.99999999999999989</v>
      </c>
      <c r="N15" s="2"/>
      <c r="O15" t="s">
        <v>19</v>
      </c>
      <c r="P15" s="13">
        <f>SUM(P6:P14)</f>
        <v>1114.4000000000001</v>
      </c>
      <c r="Q15" s="26">
        <f>SUM(Q6:Q14)/K15</f>
        <v>2.9083560000000075</v>
      </c>
      <c r="R15" t="s">
        <v>30</v>
      </c>
    </row>
    <row r="16" spans="1:18" x14ac:dyDescent="0.25">
      <c r="A16" s="15">
        <v>20.9</v>
      </c>
      <c r="B16">
        <f t="shared" si="0"/>
        <v>2.0391839999999921</v>
      </c>
      <c r="F16" s="2"/>
      <c r="G16" s="11"/>
      <c r="H16" s="11"/>
      <c r="I16" s="11"/>
      <c r="J16" s="11"/>
      <c r="K16" s="12"/>
      <c r="L16" s="12"/>
      <c r="M16" s="2"/>
      <c r="N16" s="2"/>
      <c r="O16" t="s">
        <v>20</v>
      </c>
      <c r="P16" s="14">
        <f>P15/K15</f>
        <v>22.288</v>
      </c>
      <c r="Q16" s="27">
        <f>SQRT(Q15)</f>
        <v>1.7053902779129495</v>
      </c>
      <c r="R16" t="s">
        <v>31</v>
      </c>
    </row>
    <row r="17" spans="1:11" x14ac:dyDescent="0.25">
      <c r="A17" s="15">
        <v>20.9</v>
      </c>
      <c r="B17">
        <f t="shared" si="0"/>
        <v>2.0391839999999921</v>
      </c>
    </row>
    <row r="18" spans="1:11" x14ac:dyDescent="0.25">
      <c r="A18" s="17">
        <v>21.1</v>
      </c>
      <c r="B18">
        <f t="shared" si="0"/>
        <v>1.5079839999999862</v>
      </c>
    </row>
    <row r="19" spans="1:11" x14ac:dyDescent="0.25">
      <c r="A19" s="17">
        <v>21.2</v>
      </c>
      <c r="B19">
        <f t="shared" si="0"/>
        <v>1.2723839999999922</v>
      </c>
      <c r="G19" t="s">
        <v>22</v>
      </c>
      <c r="I19">
        <f>+AVERAGE(A3:A52)</f>
        <v>22.327999999999996</v>
      </c>
    </row>
    <row r="20" spans="1:11" x14ac:dyDescent="0.25">
      <c r="A20" s="17">
        <v>21.3</v>
      </c>
      <c r="B20">
        <f t="shared" si="0"/>
        <v>1.05678399999999</v>
      </c>
      <c r="G20" t="s">
        <v>23</v>
      </c>
      <c r="I20">
        <f>+MODE($A$3:$A$52)</f>
        <v>20.7</v>
      </c>
      <c r="K20">
        <f>+G10+(K11/(K9+K11))*D8</f>
        <v>23.666666666666671</v>
      </c>
    </row>
    <row r="21" spans="1:11" x14ac:dyDescent="0.25">
      <c r="A21" s="17">
        <v>21.5</v>
      </c>
      <c r="B21">
        <f t="shared" si="0"/>
        <v>0.68558399999999309</v>
      </c>
      <c r="G21" t="s">
        <v>24</v>
      </c>
      <c r="I21">
        <f>+MEDIAN(A3:A52)</f>
        <v>22.6</v>
      </c>
      <c r="K21">
        <f>+G9+((K15/2-L8)/K9)*D8</f>
        <v>22.475000000000001</v>
      </c>
    </row>
    <row r="22" spans="1:11" x14ac:dyDescent="0.25">
      <c r="A22" s="17">
        <v>21.6</v>
      </c>
      <c r="B22">
        <f t="shared" si="0"/>
        <v>0.52998399999999191</v>
      </c>
      <c r="G22" t="s">
        <v>25</v>
      </c>
      <c r="I22">
        <f>+STDEV(A3:A52)</f>
        <v>1.7372321405627067</v>
      </c>
    </row>
    <row r="23" spans="1:11" x14ac:dyDescent="0.25">
      <c r="A23" s="17">
        <v>21.8</v>
      </c>
      <c r="B23">
        <f t="shared" si="0"/>
        <v>0.27878399999999487</v>
      </c>
      <c r="G23" t="s">
        <v>26</v>
      </c>
      <c r="I23">
        <f>+VAR(A3:A52)</f>
        <v>3.0179755102040837</v>
      </c>
      <c r="K23">
        <f>B53/D2</f>
        <v>2.957616000000002</v>
      </c>
    </row>
    <row r="24" spans="1:11" x14ac:dyDescent="0.25">
      <c r="A24" s="17">
        <v>21.9</v>
      </c>
      <c r="B24">
        <f t="shared" si="0"/>
        <v>0.18318399999999765</v>
      </c>
    </row>
    <row r="25" spans="1:11" x14ac:dyDescent="0.25">
      <c r="A25" s="17">
        <v>22</v>
      </c>
      <c r="B25">
        <f t="shared" si="0"/>
        <v>0.10758399999999728</v>
      </c>
    </row>
    <row r="26" spans="1:11" x14ac:dyDescent="0.25">
      <c r="A26" s="16">
        <v>22.2</v>
      </c>
      <c r="B26">
        <f t="shared" si="0"/>
        <v>1.6383999999999118E-2</v>
      </c>
    </row>
    <row r="27" spans="1:11" x14ac:dyDescent="0.25">
      <c r="A27" s="16">
        <v>22.5</v>
      </c>
      <c r="B27">
        <f t="shared" si="0"/>
        <v>2.9584000000001429E-2</v>
      </c>
      <c r="C27">
        <f>+(A27+A28)/2</f>
        <v>22.6</v>
      </c>
      <c r="D27" t="s">
        <v>24</v>
      </c>
    </row>
    <row r="28" spans="1:11" x14ac:dyDescent="0.25">
      <c r="A28" s="16">
        <v>22.7</v>
      </c>
      <c r="B28">
        <f t="shared" si="0"/>
        <v>0.13838400000000256</v>
      </c>
    </row>
    <row r="29" spans="1:11" x14ac:dyDescent="0.25">
      <c r="A29" s="16">
        <v>22.8</v>
      </c>
      <c r="B29">
        <f t="shared" si="0"/>
        <v>0.22278400000000459</v>
      </c>
    </row>
    <row r="30" spans="1:11" x14ac:dyDescent="0.25">
      <c r="A30" s="16">
        <v>22.8</v>
      </c>
      <c r="B30">
        <f t="shared" si="0"/>
        <v>0.22278400000000459</v>
      </c>
    </row>
    <row r="31" spans="1:11" x14ac:dyDescent="0.25">
      <c r="A31" s="16">
        <v>22.8</v>
      </c>
      <c r="B31">
        <f t="shared" si="0"/>
        <v>0.22278400000000459</v>
      </c>
    </row>
    <row r="32" spans="1:11" x14ac:dyDescent="0.25">
      <c r="A32" s="16">
        <v>22.9</v>
      </c>
      <c r="B32">
        <f t="shared" si="0"/>
        <v>0.32718400000000314</v>
      </c>
      <c r="H32" t="s">
        <v>27</v>
      </c>
    </row>
    <row r="33" spans="1:2" x14ac:dyDescent="0.25">
      <c r="A33" s="16">
        <v>23.1</v>
      </c>
      <c r="B33">
        <f t="shared" si="0"/>
        <v>0.59598400000000862</v>
      </c>
    </row>
    <row r="34" spans="1:2" x14ac:dyDescent="0.25">
      <c r="A34" s="13">
        <v>23.3</v>
      </c>
      <c r="B34">
        <f t="shared" si="0"/>
        <v>0.94478400000000939</v>
      </c>
    </row>
    <row r="35" spans="1:2" x14ac:dyDescent="0.25">
      <c r="A35" s="13">
        <v>23.5</v>
      </c>
      <c r="B35">
        <f t="shared" si="0"/>
        <v>1.3735840000000097</v>
      </c>
    </row>
    <row r="36" spans="1:2" x14ac:dyDescent="0.25">
      <c r="A36" s="13">
        <v>23.6</v>
      </c>
      <c r="B36">
        <f t="shared" si="0"/>
        <v>1.6179840000000141</v>
      </c>
    </row>
    <row r="37" spans="1:2" x14ac:dyDescent="0.25">
      <c r="A37" s="13">
        <v>23.7</v>
      </c>
      <c r="B37">
        <f t="shared" si="0"/>
        <v>1.8823840000000094</v>
      </c>
    </row>
    <row r="38" spans="1:2" x14ac:dyDescent="0.25">
      <c r="A38" s="13">
        <v>23.8</v>
      </c>
      <c r="B38">
        <f t="shared" si="0"/>
        <v>2.1667840000000145</v>
      </c>
    </row>
    <row r="39" spans="1:2" x14ac:dyDescent="0.25">
      <c r="A39" s="13">
        <v>23.8</v>
      </c>
      <c r="B39">
        <f t="shared" si="0"/>
        <v>2.1667840000000145</v>
      </c>
    </row>
    <row r="40" spans="1:2" x14ac:dyDescent="0.25">
      <c r="A40" s="13">
        <v>23.8</v>
      </c>
      <c r="B40">
        <f t="shared" si="0"/>
        <v>2.1667840000000145</v>
      </c>
    </row>
    <row r="41" spans="1:2" x14ac:dyDescent="0.25">
      <c r="A41" s="13">
        <v>23.9</v>
      </c>
      <c r="B41">
        <f t="shared" si="0"/>
        <v>2.4711840000000085</v>
      </c>
    </row>
    <row r="42" spans="1:2" x14ac:dyDescent="0.25">
      <c r="A42" s="13">
        <v>23.9</v>
      </c>
      <c r="B42">
        <f t="shared" si="0"/>
        <v>2.4711840000000085</v>
      </c>
    </row>
    <row r="43" spans="1:2" x14ac:dyDescent="0.25">
      <c r="A43" s="13">
        <v>24.1</v>
      </c>
      <c r="B43">
        <f t="shared" si="0"/>
        <v>3.1399840000000196</v>
      </c>
    </row>
    <row r="44" spans="1:2" x14ac:dyDescent="0.25">
      <c r="A44" s="13">
        <v>24.1</v>
      </c>
      <c r="B44">
        <f t="shared" si="0"/>
        <v>3.1399840000000196</v>
      </c>
    </row>
    <row r="45" spans="1:2" x14ac:dyDescent="0.25">
      <c r="A45" s="13">
        <v>24.2</v>
      </c>
      <c r="B45">
        <f t="shared" si="0"/>
        <v>3.5043840000000128</v>
      </c>
    </row>
    <row r="46" spans="1:2" x14ac:dyDescent="0.25">
      <c r="A46" s="13">
        <v>24.2</v>
      </c>
      <c r="B46">
        <f t="shared" si="0"/>
        <v>3.5043840000000128</v>
      </c>
    </row>
    <row r="47" spans="1:2" x14ac:dyDescent="0.25">
      <c r="A47" s="13">
        <v>24.2</v>
      </c>
      <c r="B47">
        <f t="shared" si="0"/>
        <v>3.5043840000000128</v>
      </c>
    </row>
    <row r="48" spans="1:2" x14ac:dyDescent="0.25">
      <c r="A48" s="13">
        <v>24.3</v>
      </c>
      <c r="B48">
        <f t="shared" si="0"/>
        <v>3.8887840000000193</v>
      </c>
    </row>
    <row r="49" spans="1:3" x14ac:dyDescent="0.25">
      <c r="A49">
        <v>25</v>
      </c>
      <c r="B49">
        <f t="shared" si="0"/>
        <v>7.1395840000000224</v>
      </c>
    </row>
    <row r="50" spans="1:3" x14ac:dyDescent="0.25">
      <c r="A50">
        <v>25</v>
      </c>
      <c r="B50">
        <f t="shared" si="0"/>
        <v>7.1395840000000224</v>
      </c>
    </row>
    <row r="51" spans="1:3" x14ac:dyDescent="0.25">
      <c r="A51">
        <v>25.1</v>
      </c>
      <c r="B51">
        <f t="shared" si="0"/>
        <v>7.6839840000000308</v>
      </c>
    </row>
    <row r="52" spans="1:3" x14ac:dyDescent="0.25">
      <c r="A52">
        <v>25.3</v>
      </c>
      <c r="B52">
        <f t="shared" si="0"/>
        <v>8.8327840000000286</v>
      </c>
    </row>
    <row r="53" spans="1:3" x14ac:dyDescent="0.25">
      <c r="B53" s="13">
        <f>SUM(B3:B52)</f>
        <v>147.88080000000011</v>
      </c>
      <c r="C53" t="s">
        <v>28</v>
      </c>
    </row>
    <row r="200" spans="1:1" x14ac:dyDescent="0.25">
      <c r="A200" t="s">
        <v>32</v>
      </c>
    </row>
  </sheetData>
  <mergeCells count="1">
    <mergeCell ref="A1:J1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 (2)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2017-04-28T14:30:12Z</dcterms:modified>
</cp:coreProperties>
</file>