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olavarria\Documents\2018\1 - LUNES -JIMMY\material 2\"/>
    </mc:Choice>
  </mc:AlternateContent>
  <bookViews>
    <workbookView xWindow="0" yWindow="0" windowWidth="20490" windowHeight="7665"/>
  </bookViews>
  <sheets>
    <sheet name="EE" sheetId="1" r:id="rId1"/>
    <sheet name="Hoja2" sheetId="2" r:id="rId2"/>
    <sheet name="Hoja3" sheetId="3" r:id="rId3"/>
  </sheets>
  <calcPr calcId="162913" calcOnSave="0"/>
</workbook>
</file>

<file path=xl/calcChain.xml><?xml version="1.0" encoding="utf-8"?>
<calcChain xmlns="http://schemas.openxmlformats.org/spreadsheetml/2006/main">
  <c r="E41" i="1" l="1"/>
  <c r="F41" i="1" s="1"/>
  <c r="G41" i="1" s="1"/>
  <c r="D55" i="1"/>
  <c r="D51" i="1"/>
  <c r="D57" i="1" s="1"/>
  <c r="D42" i="1"/>
  <c r="H42" i="1" s="1"/>
  <c r="D43" i="1"/>
  <c r="H43" i="1" s="1"/>
  <c r="D44" i="1"/>
  <c r="H44" i="1" s="1"/>
  <c r="D45" i="1"/>
  <c r="H45" i="1" s="1"/>
  <c r="D46" i="1"/>
  <c r="E46" i="1" s="1"/>
  <c r="F46" i="1" s="1"/>
  <c r="G46" i="1" s="1"/>
  <c r="D41" i="1"/>
  <c r="H41" i="1" s="1"/>
  <c r="I33" i="1"/>
  <c r="I32" i="1"/>
  <c r="I37" i="1" s="1"/>
  <c r="E33" i="1"/>
  <c r="D32" i="1"/>
  <c r="N32" i="1" s="1"/>
  <c r="D33" i="1"/>
  <c r="N33" i="1" s="1"/>
  <c r="D34" i="1"/>
  <c r="N34" i="1" s="1"/>
  <c r="D35" i="1"/>
  <c r="N35" i="1" s="1"/>
  <c r="D36" i="1"/>
  <c r="E36" i="1" s="1"/>
  <c r="D31" i="1"/>
  <c r="E31" i="1" s="1"/>
  <c r="G31" i="1" s="1"/>
  <c r="E38" i="1"/>
  <c r="D38" i="1"/>
  <c r="H27" i="1"/>
  <c r="H28" i="1" s="1"/>
  <c r="H26" i="1"/>
  <c r="J24" i="1"/>
  <c r="J25" i="1"/>
  <c r="J26" i="1"/>
  <c r="J27" i="1"/>
  <c r="J23" i="1"/>
  <c r="E23" i="1"/>
  <c r="E24" i="1"/>
  <c r="E25" i="1"/>
  <c r="E26" i="1"/>
  <c r="E27" i="1"/>
  <c r="E22" i="1"/>
  <c r="D15" i="1"/>
  <c r="F15" i="1" s="1"/>
  <c r="B16" i="1" s="1"/>
  <c r="D16" i="1"/>
  <c r="F16" i="1" s="1"/>
  <c r="B17" i="1" s="1"/>
  <c r="E17" i="1" s="1"/>
  <c r="B25" i="1" s="1"/>
  <c r="C25" i="1" s="1"/>
  <c r="F25" i="1" s="1"/>
  <c r="K25" i="1" s="1"/>
  <c r="D17" i="1"/>
  <c r="F17" i="1" s="1"/>
  <c r="B18" i="1" s="1"/>
  <c r="D18" i="1"/>
  <c r="F18" i="1" s="1"/>
  <c r="B19" i="1" s="1"/>
  <c r="E19" i="1" s="1"/>
  <c r="B27" i="1" s="1"/>
  <c r="C27" i="1" s="1"/>
  <c r="F27" i="1" s="1"/>
  <c r="K27" i="1" s="1"/>
  <c r="D19" i="1"/>
  <c r="F19" i="1" s="1"/>
  <c r="D14" i="1"/>
  <c r="E14" i="1" s="1"/>
  <c r="D10" i="1"/>
  <c r="C10" i="1"/>
  <c r="E32" i="1" l="1"/>
  <c r="G32" i="1" s="1"/>
  <c r="B33" i="1" s="1"/>
  <c r="G33" i="1" s="1"/>
  <c r="B34" i="1" s="1"/>
  <c r="E16" i="1"/>
  <c r="B24" i="1" s="1"/>
  <c r="C24" i="1" s="1"/>
  <c r="F24" i="1" s="1"/>
  <c r="K24" i="1" s="1"/>
  <c r="F38" i="1"/>
  <c r="E34" i="1"/>
  <c r="E42" i="1"/>
  <c r="F42" i="1" s="1"/>
  <c r="G42" i="1" s="1"/>
  <c r="F14" i="1"/>
  <c r="B15" i="1" s="1"/>
  <c r="E15" i="1" s="1"/>
  <c r="B23" i="1" s="1"/>
  <c r="C23" i="1" s="1"/>
  <c r="F23" i="1" s="1"/>
  <c r="K23" i="1" s="1"/>
  <c r="J28" i="1"/>
  <c r="B22" i="1"/>
  <c r="C22" i="1" s="1"/>
  <c r="F22" i="1" s="1"/>
  <c r="K22" i="1"/>
  <c r="H47" i="1"/>
  <c r="E18" i="1"/>
  <c r="B26" i="1" s="1"/>
  <c r="C26" i="1" s="1"/>
  <c r="F26" i="1" s="1"/>
  <c r="K26" i="1" s="1"/>
  <c r="E35" i="1"/>
  <c r="E45" i="1"/>
  <c r="F45" i="1" s="1"/>
  <c r="G45" i="1" s="1"/>
  <c r="E44" i="1"/>
  <c r="F44" i="1" s="1"/>
  <c r="G44" i="1" s="1"/>
  <c r="H46" i="1"/>
  <c r="E43" i="1"/>
  <c r="F43" i="1" s="1"/>
  <c r="G43" i="1" s="1"/>
  <c r="G47" i="1" s="1"/>
  <c r="N31" i="1"/>
  <c r="N36" i="1"/>
  <c r="K28" i="1" l="1"/>
  <c r="L28" i="1" s="1"/>
  <c r="G34" i="1"/>
  <c r="E20" i="1"/>
  <c r="N37" i="1"/>
  <c r="K34" i="1" l="1"/>
  <c r="L34" i="1" s="1"/>
  <c r="B35" i="1"/>
  <c r="G35" i="1" s="1"/>
  <c r="B36" i="1" s="1"/>
  <c r="G36" i="1" s="1"/>
  <c r="K35" i="1" l="1"/>
  <c r="L35" i="1" s="1"/>
  <c r="L37" i="1" s="1"/>
  <c r="O37" i="1" s="1"/>
</calcChain>
</file>

<file path=xl/sharedStrings.xml><?xml version="1.0" encoding="utf-8"?>
<sst xmlns="http://schemas.openxmlformats.org/spreadsheetml/2006/main" count="96" uniqueCount="76">
  <si>
    <t xml:space="preserve">Mes </t>
  </si>
  <si>
    <t xml:space="preserve">Pronostico Dda </t>
  </si>
  <si>
    <t xml:space="preserve">Numero dias Trabajo </t>
  </si>
  <si>
    <t xml:space="preserve">Enero 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</si>
  <si>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</si>
  <si>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</si>
  <si>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</si>
  <si>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</si>
  <si>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</si>
  <si>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Materiales </t>
  </si>
  <si>
    <t xml:space="preserve">Costo Inventario </t>
  </si>
  <si>
    <t xml:space="preserve">Costo marginal Inexistencias </t>
  </si>
  <si>
    <t xml:space="preserve">Costo marginal Subcontratacion </t>
  </si>
  <si>
    <t xml:space="preserve">Costo Contratación y capacitación </t>
  </si>
  <si>
    <t xml:space="preserve">Costo despidos </t>
  </si>
  <si>
    <t xml:space="preserve">Horas Trabajo Requeridas </t>
  </si>
  <si>
    <t xml:space="preserve">Costo tpo Normal </t>
  </si>
  <si>
    <t xml:space="preserve">Costo Tpo extraordinario </t>
  </si>
  <si>
    <t>Enero</t>
  </si>
  <si>
    <t>Febrero</t>
  </si>
  <si>
    <t>Marzo</t>
  </si>
  <si>
    <t>Abril</t>
  </si>
  <si>
    <t>Mayo</t>
  </si>
  <si>
    <t>Junio</t>
  </si>
  <si>
    <t>Requerimientos</t>
  </si>
  <si>
    <t>Horas produccion</t>
  </si>
  <si>
    <t>dias trabajo mes</t>
  </si>
  <si>
    <t>Inventario Inicial</t>
  </si>
  <si>
    <t>Inventario Final</t>
  </si>
  <si>
    <t>Pronostico dda</t>
  </si>
  <si>
    <t>SS</t>
  </si>
  <si>
    <t>Requisitos</t>
  </si>
  <si>
    <t>horas mensuales trabajador Supuesto =8)</t>
  </si>
  <si>
    <t>Necesidad de trabajadores</t>
  </si>
  <si>
    <t>Nuevos trabajadores</t>
  </si>
  <si>
    <t>Costo contrato</t>
  </si>
  <si>
    <t>trabajador despedido</t>
  </si>
  <si>
    <t>Costo Despedido</t>
  </si>
  <si>
    <t>Costo tpo normal</t>
  </si>
  <si>
    <t>Trabajador Inicial</t>
  </si>
  <si>
    <t>Plan 2</t>
  </si>
  <si>
    <t>Variar Inventario e inexistencias</t>
  </si>
  <si>
    <t>Dias de Trabajo</t>
  </si>
  <si>
    <t>Horas disponibles</t>
  </si>
  <si>
    <t>HD=trabaj*8*dias</t>
  </si>
  <si>
    <t>Trabajadores promedio</t>
  </si>
  <si>
    <t>Ptotal</t>
  </si>
  <si>
    <t>Hrs total</t>
  </si>
  <si>
    <t>Hrs totales trbajo</t>
  </si>
  <si>
    <t>Trab Promedio</t>
  </si>
  <si>
    <t>Produccion real</t>
  </si>
  <si>
    <t>Dda</t>
  </si>
  <si>
    <t>Inv final</t>
  </si>
  <si>
    <t>Un Faltantes</t>
  </si>
  <si>
    <t>Costo escasez</t>
  </si>
  <si>
    <t>Exceso unidades</t>
  </si>
  <si>
    <t>Costo Inventario</t>
  </si>
  <si>
    <t>Costo Tpo Normal</t>
  </si>
  <si>
    <t>Plan 3</t>
  </si>
  <si>
    <t>Produccion</t>
  </si>
  <si>
    <t>dias trabajo</t>
  </si>
  <si>
    <t>Unidades subctratadas</t>
  </si>
  <si>
    <t>Tpo Normal</t>
  </si>
  <si>
    <t>Trabajadores Minimos</t>
  </si>
  <si>
    <t>Mes menor dda</t>
  </si>
  <si>
    <t>meses</t>
  </si>
  <si>
    <t>tpo req</t>
  </si>
  <si>
    <t>Dias totales</t>
  </si>
  <si>
    <t>Horas de trabajo</t>
  </si>
  <si>
    <t>Trabajadores</t>
  </si>
  <si>
    <t>Horas produccion Minima</t>
  </si>
  <si>
    <t>Total Horas Trbajo</t>
  </si>
  <si>
    <t>Horas disponible (25*dias*8)</t>
  </si>
  <si>
    <t>Produccion real (horas/5)</t>
  </si>
  <si>
    <t>Costo subcontratos Unides SCtos*20</t>
  </si>
  <si>
    <t>Plan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</si>
</sst>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top" wrapText="1" readingOrder="1"/>
    </xf>
    <xf numFmtId="0" fontId="4" fillId="3" borderId="2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left" vertical="top" wrapText="1" readingOrder="1"/>
    </xf>
    <xf numFmtId="0" fontId="4" fillId="3" borderId="3" xfId="0" applyFont="1" applyFill="1" applyBorder="1" applyAlignment="1">
      <alignment horizontal="left" vertical="top" wrapText="1" readingOrder="1"/>
    </xf>
    <xf numFmtId="0" fontId="4" fillId="3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left" vertical="top" wrapText="1" readingOrder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/>
    <xf numFmtId="1" fontId="1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164" fontId="1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workbookViewId="0">
      <selection activeCell="E57" sqref="E57"/>
    </sheetView>
  </sheetViews>
  <sheetFormatPr baseColWidth="10" defaultColWidth="10.5703125" defaultRowHeight="14.25" x14ac:dyDescent="0.2"/>
  <cols>
    <col min="1" max="1" width="10.5703125" style="1"/>
    <col min="2" max="2" width="19.5703125" style="1" customWidth="1"/>
    <col min="3" max="3" width="19" style="1" customWidth="1"/>
    <col min="4" max="4" width="22.28515625" style="1" customWidth="1"/>
    <col min="5" max="5" width="13.85546875" style="1" customWidth="1"/>
    <col min="6" max="6" width="50.28515625" style="1" bestFit="1" customWidth="1"/>
    <col min="7" max="7" width="13.28515625" style="1" bestFit="1" customWidth="1"/>
    <col min="8" max="8" width="14.42578125" style="1" bestFit="1" customWidth="1"/>
    <col min="9" max="16384" width="10.5703125" style="1"/>
  </cols>
  <sheetData>
    <row r="2" spans="1:11" ht="15" thickBot="1" x14ac:dyDescent="0.25"/>
    <row r="3" spans="1:11" ht="15.75" thickBot="1" x14ac:dyDescent="0.25">
      <c r="B3" s="2" t="s">
        <v>0</v>
      </c>
      <c r="C3" s="2" t="s">
        <v>1</v>
      </c>
      <c r="D3" s="2" t="s">
        <v>2</v>
      </c>
      <c r="F3" s="7" t="s">
        <v>9</v>
      </c>
      <c r="G3" s="7">
        <v>100</v>
      </c>
    </row>
    <row r="4" spans="1:11" ht="16.5" thickTop="1" thickBot="1" x14ac:dyDescent="0.25">
      <c r="B4" s="3" t="s">
        <v>3</v>
      </c>
      <c r="C4" s="3">
        <v>1800</v>
      </c>
      <c r="D4" s="3">
        <v>22</v>
      </c>
      <c r="F4" s="7" t="s">
        <v>10</v>
      </c>
      <c r="G4" s="7">
        <v>1.5</v>
      </c>
    </row>
    <row r="5" spans="1:11" ht="15.75" thickBot="1" x14ac:dyDescent="0.25">
      <c r="B5" s="4" t="s">
        <v>4</v>
      </c>
      <c r="C5" s="4">
        <v>1500</v>
      </c>
      <c r="D5" s="4">
        <v>19</v>
      </c>
      <c r="F5" s="7" t="s">
        <v>11</v>
      </c>
      <c r="G5" s="7">
        <v>5</v>
      </c>
    </row>
    <row r="6" spans="1:11" ht="15.75" thickBot="1" x14ac:dyDescent="0.25">
      <c r="B6" s="5" t="s">
        <v>5</v>
      </c>
      <c r="C6" s="5">
        <v>1100</v>
      </c>
      <c r="D6" s="5">
        <v>21</v>
      </c>
      <c r="F6" s="7" t="s">
        <v>12</v>
      </c>
      <c r="G6" s="7">
        <v>20</v>
      </c>
    </row>
    <row r="7" spans="1:11" ht="15.75" thickBot="1" x14ac:dyDescent="0.25">
      <c r="B7" s="4" t="s">
        <v>6</v>
      </c>
      <c r="C7" s="4">
        <v>900</v>
      </c>
      <c r="D7" s="4">
        <v>21</v>
      </c>
      <c r="F7" s="7" t="s">
        <v>13</v>
      </c>
      <c r="G7" s="7">
        <v>200</v>
      </c>
    </row>
    <row r="8" spans="1:11" ht="15.75" thickBot="1" x14ac:dyDescent="0.25">
      <c r="B8" s="5" t="s">
        <v>7</v>
      </c>
      <c r="C8" s="5">
        <v>1100</v>
      </c>
      <c r="D8" s="5">
        <v>22</v>
      </c>
      <c r="F8" s="7" t="s">
        <v>14</v>
      </c>
      <c r="G8" s="7">
        <v>250</v>
      </c>
    </row>
    <row r="9" spans="1:11" ht="15.75" thickBot="1" x14ac:dyDescent="0.25">
      <c r="B9" s="4" t="s">
        <v>8</v>
      </c>
      <c r="C9" s="4">
        <v>1600</v>
      </c>
      <c r="D9" s="4">
        <v>20</v>
      </c>
      <c r="F9" s="7" t="s">
        <v>15</v>
      </c>
      <c r="G9" s="7">
        <v>5</v>
      </c>
    </row>
    <row r="10" spans="1:11" ht="15.75" thickBot="1" x14ac:dyDescent="0.25">
      <c r="B10" s="6"/>
      <c r="C10" s="5">
        <f>SUM(C4:C9)</f>
        <v>8000</v>
      </c>
      <c r="D10" s="5">
        <f>SUM(D4:D9)</f>
        <v>125</v>
      </c>
      <c r="F10" s="7" t="s">
        <v>16</v>
      </c>
      <c r="G10" s="7">
        <v>4</v>
      </c>
    </row>
    <row r="11" spans="1:11" ht="15" x14ac:dyDescent="0.2">
      <c r="F11" s="7" t="s">
        <v>17</v>
      </c>
      <c r="G11" s="7">
        <v>6</v>
      </c>
    </row>
    <row r="13" spans="1:11" ht="15.75" thickBot="1" x14ac:dyDescent="0.25">
      <c r="B13" s="8" t="s">
        <v>27</v>
      </c>
      <c r="C13" s="9" t="s">
        <v>29</v>
      </c>
      <c r="D13" s="9" t="s">
        <v>30</v>
      </c>
      <c r="E13" s="9" t="s">
        <v>31</v>
      </c>
      <c r="F13" s="1" t="s">
        <v>28</v>
      </c>
    </row>
    <row r="14" spans="1:11" ht="15.75" thickTop="1" thickBot="1" x14ac:dyDescent="0.25">
      <c r="A14" s="1" t="s">
        <v>18</v>
      </c>
      <c r="B14" s="1">
        <v>400</v>
      </c>
      <c r="C14" s="3">
        <v>1800</v>
      </c>
      <c r="D14" s="1">
        <f>0.25*C14</f>
        <v>450</v>
      </c>
      <c r="E14" s="1">
        <f>C14+D14-B14</f>
        <v>1850</v>
      </c>
      <c r="F14" s="1">
        <f>D14</f>
        <v>450</v>
      </c>
      <c r="I14" s="1" t="s">
        <v>39</v>
      </c>
      <c r="K14" s="1">
        <v>53</v>
      </c>
    </row>
    <row r="15" spans="1:11" ht="15" thickBot="1" x14ac:dyDescent="0.25">
      <c r="A15" s="1" t="s">
        <v>19</v>
      </c>
      <c r="B15" s="1">
        <f>F14</f>
        <v>450</v>
      </c>
      <c r="C15" s="4">
        <v>1500</v>
      </c>
      <c r="D15" s="1">
        <f t="shared" ref="D15:D19" si="0">0.25*C15</f>
        <v>375</v>
      </c>
      <c r="E15" s="1">
        <f t="shared" ref="E15:E19" si="1">C15+D15-B15</f>
        <v>1425</v>
      </c>
      <c r="F15" s="1">
        <f t="shared" ref="F15:F19" si="2">D15</f>
        <v>375</v>
      </c>
    </row>
    <row r="16" spans="1:11" ht="15" thickBot="1" x14ac:dyDescent="0.25">
      <c r="A16" s="1" t="s">
        <v>20</v>
      </c>
      <c r="B16" s="1">
        <f t="shared" ref="B16:B19" si="3">F15</f>
        <v>375</v>
      </c>
      <c r="C16" s="5">
        <v>1100</v>
      </c>
      <c r="D16" s="1">
        <f t="shared" si="0"/>
        <v>275</v>
      </c>
      <c r="E16" s="1">
        <f t="shared" si="1"/>
        <v>1000</v>
      </c>
      <c r="F16" s="1">
        <f t="shared" si="2"/>
        <v>275</v>
      </c>
    </row>
    <row r="17" spans="1:14" ht="15" thickBot="1" x14ac:dyDescent="0.25">
      <c r="A17" s="1" t="s">
        <v>21</v>
      </c>
      <c r="B17" s="1">
        <f t="shared" si="3"/>
        <v>275</v>
      </c>
      <c r="C17" s="4">
        <v>900</v>
      </c>
      <c r="D17" s="1">
        <f t="shared" si="0"/>
        <v>225</v>
      </c>
      <c r="E17" s="1">
        <f t="shared" si="1"/>
        <v>850</v>
      </c>
      <c r="F17" s="1">
        <f t="shared" si="2"/>
        <v>225</v>
      </c>
    </row>
    <row r="18" spans="1:14" ht="15" thickBot="1" x14ac:dyDescent="0.25">
      <c r="A18" s="1" t="s">
        <v>22</v>
      </c>
      <c r="B18" s="1">
        <f t="shared" si="3"/>
        <v>225</v>
      </c>
      <c r="C18" s="5">
        <v>1100</v>
      </c>
      <c r="D18" s="1">
        <f t="shared" si="0"/>
        <v>275</v>
      </c>
      <c r="E18" s="1">
        <f t="shared" si="1"/>
        <v>1150</v>
      </c>
      <c r="F18" s="1">
        <f t="shared" si="2"/>
        <v>275</v>
      </c>
    </row>
    <row r="19" spans="1:14" ht="15" thickBot="1" x14ac:dyDescent="0.25">
      <c r="A19" s="1" t="s">
        <v>23</v>
      </c>
      <c r="B19" s="1">
        <f t="shared" si="3"/>
        <v>275</v>
      </c>
      <c r="C19" s="4">
        <v>1600</v>
      </c>
      <c r="D19" s="1">
        <f t="shared" si="0"/>
        <v>400</v>
      </c>
      <c r="E19" s="1">
        <f t="shared" si="1"/>
        <v>1725</v>
      </c>
      <c r="F19" s="1">
        <f t="shared" si="2"/>
        <v>400</v>
      </c>
    </row>
    <row r="20" spans="1:14" ht="15" thickBot="1" x14ac:dyDescent="0.25">
      <c r="C20" s="5"/>
      <c r="E20" s="1">
        <f>SUM(E14:E19)</f>
        <v>8000</v>
      </c>
    </row>
    <row r="21" spans="1:14" ht="57.75" thickBot="1" x14ac:dyDescent="0.25">
      <c r="B21" s="8" t="s">
        <v>24</v>
      </c>
      <c r="C21" s="9" t="s">
        <v>25</v>
      </c>
      <c r="D21" s="9" t="s">
        <v>26</v>
      </c>
      <c r="E21" s="9" t="s">
        <v>32</v>
      </c>
      <c r="F21" s="9" t="s">
        <v>33</v>
      </c>
      <c r="G21" s="9" t="s">
        <v>34</v>
      </c>
      <c r="H21" s="9" t="s">
        <v>35</v>
      </c>
      <c r="I21" s="9" t="s">
        <v>36</v>
      </c>
      <c r="J21" s="9" t="s">
        <v>37</v>
      </c>
      <c r="K21" s="9" t="s">
        <v>38</v>
      </c>
    </row>
    <row r="22" spans="1:14" ht="15.75" thickTop="1" thickBot="1" x14ac:dyDescent="0.25">
      <c r="A22" s="1" t="s">
        <v>18</v>
      </c>
      <c r="B22" s="1">
        <f>E14</f>
        <v>1850</v>
      </c>
      <c r="C22" s="1">
        <f>B22*5</f>
        <v>9250</v>
      </c>
      <c r="D22" s="3">
        <v>22</v>
      </c>
      <c r="E22" s="1">
        <f>D22*8</f>
        <v>176</v>
      </c>
      <c r="F22" s="1">
        <f>ROUND(C22/E22,0)</f>
        <v>53</v>
      </c>
      <c r="K22" s="1">
        <f>E22*F22*4</f>
        <v>37312</v>
      </c>
    </row>
    <row r="23" spans="1:14" ht="15" thickBot="1" x14ac:dyDescent="0.25">
      <c r="A23" s="1" t="s">
        <v>19</v>
      </c>
      <c r="B23" s="1">
        <f t="shared" ref="B23:B27" si="4">E15</f>
        <v>1425</v>
      </c>
      <c r="C23" s="1">
        <f t="shared" ref="C23:C27" si="5">B23*5</f>
        <v>7125</v>
      </c>
      <c r="D23" s="4">
        <v>19</v>
      </c>
      <c r="E23" s="1">
        <f t="shared" ref="E23:E27" si="6">D23*8</f>
        <v>152</v>
      </c>
      <c r="F23" s="1">
        <f t="shared" ref="F23:F27" si="7">ROUND(C23/E23,0)</f>
        <v>47</v>
      </c>
      <c r="I23" s="1">
        <v>6</v>
      </c>
      <c r="J23" s="1">
        <f>I23*250</f>
        <v>1500</v>
      </c>
      <c r="K23" s="1">
        <f>F23*E23*4</f>
        <v>28576</v>
      </c>
    </row>
    <row r="24" spans="1:14" ht="15" thickBot="1" x14ac:dyDescent="0.25">
      <c r="A24" s="1" t="s">
        <v>20</v>
      </c>
      <c r="B24" s="1">
        <f t="shared" si="4"/>
        <v>1000</v>
      </c>
      <c r="C24" s="1">
        <f t="shared" si="5"/>
        <v>5000</v>
      </c>
      <c r="D24" s="5">
        <v>21</v>
      </c>
      <c r="E24" s="1">
        <f t="shared" si="6"/>
        <v>168</v>
      </c>
      <c r="F24" s="1">
        <f t="shared" si="7"/>
        <v>30</v>
      </c>
      <c r="I24" s="1">
        <v>17</v>
      </c>
      <c r="J24" s="1">
        <f t="shared" ref="J24:J27" si="8">I24*250</f>
        <v>4250</v>
      </c>
      <c r="K24" s="1">
        <f t="shared" ref="K24:K27" si="9">F24*E24*4</f>
        <v>20160</v>
      </c>
    </row>
    <row r="25" spans="1:14" ht="15" thickBot="1" x14ac:dyDescent="0.25">
      <c r="A25" s="1" t="s">
        <v>21</v>
      </c>
      <c r="B25" s="1">
        <f t="shared" si="4"/>
        <v>850</v>
      </c>
      <c r="C25" s="1">
        <f t="shared" si="5"/>
        <v>4250</v>
      </c>
      <c r="D25" s="4">
        <v>21</v>
      </c>
      <c r="E25" s="1">
        <f t="shared" si="6"/>
        <v>168</v>
      </c>
      <c r="F25" s="1">
        <f t="shared" si="7"/>
        <v>25</v>
      </c>
      <c r="I25" s="1">
        <v>5</v>
      </c>
      <c r="J25" s="1">
        <f t="shared" si="8"/>
        <v>1250</v>
      </c>
      <c r="K25" s="1">
        <f t="shared" si="9"/>
        <v>16800</v>
      </c>
    </row>
    <row r="26" spans="1:14" ht="15" thickBot="1" x14ac:dyDescent="0.25">
      <c r="A26" s="1" t="s">
        <v>22</v>
      </c>
      <c r="B26" s="1">
        <f t="shared" si="4"/>
        <v>1150</v>
      </c>
      <c r="C26" s="1">
        <f t="shared" si="5"/>
        <v>5750</v>
      </c>
      <c r="D26" s="5">
        <v>22</v>
      </c>
      <c r="E26" s="1">
        <f t="shared" si="6"/>
        <v>176</v>
      </c>
      <c r="F26" s="1">
        <f t="shared" si="7"/>
        <v>33</v>
      </c>
      <c r="G26" s="1">
        <v>8</v>
      </c>
      <c r="H26" s="1">
        <f>G26*200</f>
        <v>1600</v>
      </c>
      <c r="I26" s="1">
        <v>0</v>
      </c>
      <c r="J26" s="1">
        <f t="shared" si="8"/>
        <v>0</v>
      </c>
      <c r="K26" s="1">
        <f t="shared" si="9"/>
        <v>23232</v>
      </c>
    </row>
    <row r="27" spans="1:14" ht="15" thickBot="1" x14ac:dyDescent="0.25">
      <c r="A27" s="1" t="s">
        <v>23</v>
      </c>
      <c r="B27" s="1">
        <f t="shared" si="4"/>
        <v>1725</v>
      </c>
      <c r="C27" s="1">
        <f t="shared" si="5"/>
        <v>8625</v>
      </c>
      <c r="D27" s="4">
        <v>20</v>
      </c>
      <c r="E27" s="1">
        <f t="shared" si="6"/>
        <v>160</v>
      </c>
      <c r="F27" s="1">
        <f t="shared" si="7"/>
        <v>54</v>
      </c>
      <c r="G27" s="1">
        <v>21</v>
      </c>
      <c r="H27" s="1">
        <f>G27*200</f>
        <v>4200</v>
      </c>
      <c r="I27" s="1">
        <v>0</v>
      </c>
      <c r="J27" s="1">
        <f t="shared" si="8"/>
        <v>0</v>
      </c>
      <c r="K27" s="1">
        <f t="shared" si="9"/>
        <v>34560</v>
      </c>
    </row>
    <row r="28" spans="1:14" x14ac:dyDescent="0.2">
      <c r="H28" s="1">
        <f>SUM(H22:H27)</f>
        <v>5800</v>
      </c>
      <c r="J28" s="1">
        <f>SUM(J22:J27)</f>
        <v>7000</v>
      </c>
      <c r="K28" s="1">
        <f>SUM(K22:K27)</f>
        <v>160640</v>
      </c>
      <c r="L28" s="1">
        <f>K28+J28+H28</f>
        <v>173440</v>
      </c>
    </row>
    <row r="29" spans="1:14" x14ac:dyDescent="0.2">
      <c r="A29" s="1" t="s">
        <v>40</v>
      </c>
      <c r="B29" s="1" t="s">
        <v>41</v>
      </c>
      <c r="D29" s="10" t="s">
        <v>44</v>
      </c>
    </row>
    <row r="30" spans="1:14" ht="15" thickBot="1" x14ac:dyDescent="0.25">
      <c r="B30" s="1" t="s">
        <v>27</v>
      </c>
      <c r="C30" s="1" t="s">
        <v>42</v>
      </c>
      <c r="D30" s="1" t="s">
        <v>43</v>
      </c>
      <c r="E30" s="1" t="s">
        <v>50</v>
      </c>
      <c r="F30" s="1" t="s">
        <v>51</v>
      </c>
      <c r="G30" s="1" t="s">
        <v>52</v>
      </c>
      <c r="H30" s="1" t="s">
        <v>53</v>
      </c>
      <c r="I30" s="1" t="s">
        <v>54</v>
      </c>
      <c r="J30" s="1" t="s">
        <v>30</v>
      </c>
      <c r="K30" s="1" t="s">
        <v>55</v>
      </c>
      <c r="L30" s="1" t="s">
        <v>56</v>
      </c>
      <c r="M30" s="1" t="s">
        <v>57</v>
      </c>
    </row>
    <row r="31" spans="1:14" ht="15.75" thickTop="1" thickBot="1" x14ac:dyDescent="0.25">
      <c r="A31" s="1" t="s">
        <v>18</v>
      </c>
      <c r="B31" s="1">
        <v>400</v>
      </c>
      <c r="C31" s="3">
        <v>22</v>
      </c>
      <c r="D31" s="1">
        <f>40*8*C31</f>
        <v>7040</v>
      </c>
      <c r="E31" s="1">
        <f>D31/5</f>
        <v>1408</v>
      </c>
      <c r="F31" s="3">
        <v>1800</v>
      </c>
      <c r="G31" s="1">
        <f>E31+B31-F31</f>
        <v>8</v>
      </c>
      <c r="H31" s="1">
        <v>0</v>
      </c>
      <c r="I31" s="1">
        <v>0</v>
      </c>
      <c r="J31" s="1">
        <v>450</v>
      </c>
      <c r="N31" s="1">
        <f>D31*4</f>
        <v>28160</v>
      </c>
    </row>
    <row r="32" spans="1:14" ht="15" thickBot="1" x14ac:dyDescent="0.25">
      <c r="A32" s="1" t="s">
        <v>19</v>
      </c>
      <c r="B32" s="1">
        <v>8</v>
      </c>
      <c r="C32" s="4">
        <v>19</v>
      </c>
      <c r="D32" s="1">
        <f t="shared" ref="D32:D36" si="10">40*8*C32</f>
        <v>6080</v>
      </c>
      <c r="E32" s="1">
        <f t="shared" ref="E32:E36" si="11">D32/5</f>
        <v>1216</v>
      </c>
      <c r="F32" s="4">
        <v>1500</v>
      </c>
      <c r="G32" s="1">
        <f t="shared" ref="G32:G36" si="12">E32+B32-F32</f>
        <v>-276</v>
      </c>
      <c r="H32" s="1">
        <v>276</v>
      </c>
      <c r="I32" s="1">
        <f>H32*5</f>
        <v>1380</v>
      </c>
      <c r="J32" s="1">
        <v>375</v>
      </c>
      <c r="N32" s="1">
        <f t="shared" ref="N32:N36" si="13">D32*4</f>
        <v>24320</v>
      </c>
    </row>
    <row r="33" spans="1:15" ht="15" thickBot="1" x14ac:dyDescent="0.25">
      <c r="A33" s="1" t="s">
        <v>20</v>
      </c>
      <c r="B33" s="1">
        <f>G32</f>
        <v>-276</v>
      </c>
      <c r="C33" s="5">
        <v>21</v>
      </c>
      <c r="D33" s="1">
        <f t="shared" si="10"/>
        <v>6720</v>
      </c>
      <c r="E33" s="1">
        <f t="shared" si="11"/>
        <v>1344</v>
      </c>
      <c r="F33" s="5">
        <v>1100</v>
      </c>
      <c r="G33" s="1">
        <f t="shared" si="12"/>
        <v>-32</v>
      </c>
      <c r="H33" s="1">
        <v>32</v>
      </c>
      <c r="I33" s="1">
        <f>H33*5</f>
        <v>160</v>
      </c>
      <c r="J33" s="1">
        <v>275</v>
      </c>
      <c r="N33" s="1">
        <f t="shared" si="13"/>
        <v>26880</v>
      </c>
    </row>
    <row r="34" spans="1:15" ht="15" thickBot="1" x14ac:dyDescent="0.25">
      <c r="A34" s="1" t="s">
        <v>21</v>
      </c>
      <c r="B34" s="1">
        <f>G33</f>
        <v>-32</v>
      </c>
      <c r="C34" s="4">
        <v>21</v>
      </c>
      <c r="D34" s="1">
        <f t="shared" si="10"/>
        <v>6720</v>
      </c>
      <c r="E34" s="1">
        <f t="shared" si="11"/>
        <v>1344</v>
      </c>
      <c r="F34" s="4">
        <v>900</v>
      </c>
      <c r="G34" s="1">
        <f t="shared" si="12"/>
        <v>412</v>
      </c>
      <c r="J34" s="1">
        <v>225</v>
      </c>
      <c r="K34" s="1">
        <f>G34-J34</f>
        <v>187</v>
      </c>
      <c r="L34" s="11">
        <f>K34*1.5</f>
        <v>280.5</v>
      </c>
      <c r="N34" s="1">
        <f t="shared" si="13"/>
        <v>26880</v>
      </c>
    </row>
    <row r="35" spans="1:15" ht="15" thickBot="1" x14ac:dyDescent="0.25">
      <c r="A35" s="1" t="s">
        <v>22</v>
      </c>
      <c r="B35" s="1">
        <f>G34</f>
        <v>412</v>
      </c>
      <c r="C35" s="5">
        <v>22</v>
      </c>
      <c r="D35" s="1">
        <f t="shared" si="10"/>
        <v>7040</v>
      </c>
      <c r="E35" s="1">
        <f t="shared" si="11"/>
        <v>1408</v>
      </c>
      <c r="F35" s="5">
        <v>1100</v>
      </c>
      <c r="G35" s="1">
        <f t="shared" si="12"/>
        <v>720</v>
      </c>
      <c r="J35" s="1">
        <v>275</v>
      </c>
      <c r="K35" s="1">
        <f>G35-J35</f>
        <v>445</v>
      </c>
      <c r="L35" s="11">
        <f>K35*1.5</f>
        <v>667.5</v>
      </c>
      <c r="N35" s="1">
        <f t="shared" si="13"/>
        <v>28160</v>
      </c>
    </row>
    <row r="36" spans="1:15" ht="15" thickBot="1" x14ac:dyDescent="0.25">
      <c r="A36" s="1" t="s">
        <v>23</v>
      </c>
      <c r="B36" s="1">
        <f>G35</f>
        <v>720</v>
      </c>
      <c r="C36" s="4">
        <v>20</v>
      </c>
      <c r="D36" s="1">
        <f t="shared" si="10"/>
        <v>6400</v>
      </c>
      <c r="E36" s="1">
        <f t="shared" si="11"/>
        <v>1280</v>
      </c>
      <c r="F36" s="4">
        <v>1600</v>
      </c>
      <c r="G36" s="1">
        <f t="shared" si="12"/>
        <v>400</v>
      </c>
      <c r="J36" s="1">
        <v>400</v>
      </c>
      <c r="N36" s="1">
        <f t="shared" si="13"/>
        <v>25600</v>
      </c>
    </row>
    <row r="37" spans="1:15" x14ac:dyDescent="0.2">
      <c r="C37" s="1" t="s">
        <v>46</v>
      </c>
      <c r="D37" s="1" t="s">
        <v>47</v>
      </c>
      <c r="E37" s="1" t="s">
        <v>48</v>
      </c>
      <c r="F37" s="1" t="s">
        <v>49</v>
      </c>
      <c r="I37" s="1">
        <f>SUM(I31:I36)</f>
        <v>1540</v>
      </c>
      <c r="L37" s="11">
        <f>SUM(L34:L36)</f>
        <v>948</v>
      </c>
      <c r="N37" s="1">
        <f>SUM(N31:N36)</f>
        <v>160000</v>
      </c>
      <c r="O37" s="11">
        <f>I37+L37+N37</f>
        <v>162488</v>
      </c>
    </row>
    <row r="38" spans="1:15" x14ac:dyDescent="0.2">
      <c r="A38" s="1" t="s">
        <v>45</v>
      </c>
      <c r="C38" s="1">
        <v>8000</v>
      </c>
      <c r="D38" s="1">
        <f>C38*5</f>
        <v>40000</v>
      </c>
      <c r="E38" s="1">
        <f>125*8</f>
        <v>1000</v>
      </c>
      <c r="F38" s="1">
        <f>D38/E38</f>
        <v>40</v>
      </c>
    </row>
    <row r="40" spans="1:15" s="13" customFormat="1" ht="57.75" thickBot="1" x14ac:dyDescent="0.25">
      <c r="A40" s="13" t="s">
        <v>58</v>
      </c>
      <c r="B40" s="13" t="s">
        <v>59</v>
      </c>
      <c r="C40" s="13" t="s">
        <v>60</v>
      </c>
      <c r="D40" s="13" t="s">
        <v>72</v>
      </c>
      <c r="E40" s="13" t="s">
        <v>73</v>
      </c>
      <c r="F40" s="13" t="s">
        <v>61</v>
      </c>
      <c r="G40" s="13" t="s">
        <v>74</v>
      </c>
      <c r="H40" s="13" t="s">
        <v>62</v>
      </c>
    </row>
    <row r="41" spans="1:15" ht="15.75" thickTop="1" thickBot="1" x14ac:dyDescent="0.25">
      <c r="A41" s="1" t="s">
        <v>18</v>
      </c>
      <c r="B41" s="1">
        <v>1850</v>
      </c>
      <c r="C41" s="3">
        <v>22</v>
      </c>
      <c r="D41" s="1">
        <f>25*8*C41</f>
        <v>4400</v>
      </c>
      <c r="E41" s="1">
        <f>D41/5</f>
        <v>880</v>
      </c>
      <c r="F41" s="1">
        <f>B41-E41</f>
        <v>970</v>
      </c>
      <c r="G41" s="1">
        <f>F41*20</f>
        <v>19400</v>
      </c>
      <c r="H41" s="1">
        <f>4*D41</f>
        <v>17600</v>
      </c>
    </row>
    <row r="42" spans="1:15" ht="15" thickBot="1" x14ac:dyDescent="0.25">
      <c r="A42" s="1" t="s">
        <v>19</v>
      </c>
      <c r="B42" s="1">
        <v>1425</v>
      </c>
      <c r="C42" s="4">
        <v>19</v>
      </c>
      <c r="D42" s="1">
        <f t="shared" ref="D42:D46" si="14">25*8*C42</f>
        <v>3800</v>
      </c>
      <c r="E42" s="1">
        <f t="shared" ref="E42:E46" si="15">D42/5</f>
        <v>760</v>
      </c>
      <c r="F42" s="1">
        <f t="shared" ref="F42:F46" si="16">B42-E42</f>
        <v>665</v>
      </c>
      <c r="G42" s="1">
        <f t="shared" ref="G42:G46" si="17">F42*20</f>
        <v>13300</v>
      </c>
      <c r="H42" s="1">
        <f t="shared" ref="H42:H46" si="18">4*D42</f>
        <v>15200</v>
      </c>
    </row>
    <row r="43" spans="1:15" ht="15" thickBot="1" x14ac:dyDescent="0.25">
      <c r="A43" s="1" t="s">
        <v>20</v>
      </c>
      <c r="B43" s="1">
        <v>1000</v>
      </c>
      <c r="C43" s="5">
        <v>21</v>
      </c>
      <c r="D43" s="1">
        <f t="shared" si="14"/>
        <v>4200</v>
      </c>
      <c r="E43" s="1">
        <f t="shared" si="15"/>
        <v>840</v>
      </c>
      <c r="F43" s="1">
        <f t="shared" si="16"/>
        <v>160</v>
      </c>
      <c r="G43" s="1">
        <f t="shared" si="17"/>
        <v>3200</v>
      </c>
      <c r="H43" s="1">
        <f t="shared" si="18"/>
        <v>16800</v>
      </c>
    </row>
    <row r="44" spans="1:15" ht="15" thickBot="1" x14ac:dyDescent="0.25">
      <c r="A44" s="1" t="s">
        <v>21</v>
      </c>
      <c r="B44" s="1">
        <v>850</v>
      </c>
      <c r="C44" s="4">
        <v>21</v>
      </c>
      <c r="D44" s="1">
        <f t="shared" si="14"/>
        <v>4200</v>
      </c>
      <c r="E44" s="1">
        <f t="shared" si="15"/>
        <v>840</v>
      </c>
      <c r="F44" s="1">
        <f t="shared" si="16"/>
        <v>10</v>
      </c>
      <c r="G44" s="1">
        <f t="shared" si="17"/>
        <v>200</v>
      </c>
      <c r="H44" s="1">
        <f t="shared" si="18"/>
        <v>16800</v>
      </c>
    </row>
    <row r="45" spans="1:15" ht="15" thickBot="1" x14ac:dyDescent="0.25">
      <c r="A45" s="1" t="s">
        <v>22</v>
      </c>
      <c r="B45" s="1">
        <v>1150</v>
      </c>
      <c r="C45" s="5">
        <v>22</v>
      </c>
      <c r="D45" s="1">
        <f t="shared" si="14"/>
        <v>4400</v>
      </c>
      <c r="E45" s="1">
        <f t="shared" si="15"/>
        <v>880</v>
      </c>
      <c r="F45" s="1">
        <f t="shared" si="16"/>
        <v>270</v>
      </c>
      <c r="G45" s="1">
        <f t="shared" si="17"/>
        <v>5400</v>
      </c>
      <c r="H45" s="1">
        <f t="shared" si="18"/>
        <v>17600</v>
      </c>
    </row>
    <row r="46" spans="1:15" ht="15" thickBot="1" x14ac:dyDescent="0.25">
      <c r="A46" s="1" t="s">
        <v>23</v>
      </c>
      <c r="B46" s="1">
        <v>1725</v>
      </c>
      <c r="C46" s="4">
        <v>20</v>
      </c>
      <c r="D46" s="1">
        <f t="shared" si="14"/>
        <v>4000</v>
      </c>
      <c r="E46" s="1">
        <f t="shared" si="15"/>
        <v>800</v>
      </c>
      <c r="F46" s="1">
        <f t="shared" si="16"/>
        <v>925</v>
      </c>
      <c r="G46" s="1">
        <f t="shared" si="17"/>
        <v>18500</v>
      </c>
      <c r="H46" s="1">
        <f t="shared" si="18"/>
        <v>16000</v>
      </c>
    </row>
    <row r="47" spans="1:15" x14ac:dyDescent="0.2">
      <c r="G47" s="14">
        <f>SUM(G41:G46)</f>
        <v>60000</v>
      </c>
      <c r="H47" s="14">
        <f>SUM(H41:H46)</f>
        <v>100000</v>
      </c>
    </row>
    <row r="48" spans="1:15" x14ac:dyDescent="0.2">
      <c r="B48" s="1" t="s">
        <v>63</v>
      </c>
      <c r="C48" s="1" t="s">
        <v>64</v>
      </c>
      <c r="D48" s="1">
        <v>850</v>
      </c>
    </row>
    <row r="49" spans="1:5" x14ac:dyDescent="0.2">
      <c r="C49" s="1" t="s">
        <v>65</v>
      </c>
      <c r="D49" s="1">
        <v>6</v>
      </c>
    </row>
    <row r="50" spans="1:5" x14ac:dyDescent="0.2">
      <c r="C50" s="1" t="s">
        <v>66</v>
      </c>
      <c r="D50" s="1">
        <v>5</v>
      </c>
    </row>
    <row r="51" spans="1:5" x14ac:dyDescent="0.2">
      <c r="C51" s="1" t="s">
        <v>70</v>
      </c>
      <c r="D51" s="1">
        <f>D48*D49*D50</f>
        <v>25500</v>
      </c>
    </row>
    <row r="53" spans="1:5" x14ac:dyDescent="0.2">
      <c r="C53" s="1" t="s">
        <v>67</v>
      </c>
      <c r="D53" s="1">
        <v>125</v>
      </c>
    </row>
    <row r="54" spans="1:5" x14ac:dyDescent="0.2">
      <c r="C54" s="1" t="s">
        <v>68</v>
      </c>
      <c r="D54" s="1">
        <v>8</v>
      </c>
    </row>
    <row r="55" spans="1:5" x14ac:dyDescent="0.2">
      <c r="C55" s="1" t="s">
        <v>71</v>
      </c>
      <c r="D55" s="1">
        <f>D53*D54</f>
        <v>1000</v>
      </c>
    </row>
    <row r="57" spans="1:5" ht="15" x14ac:dyDescent="0.25">
      <c r="C57" s="1" t="s">
        <v>69</v>
      </c>
      <c r="D57" s="1">
        <f>D51/D55</f>
        <v>25.5</v>
      </c>
      <c r="E57" s="12">
        <v>25</v>
      </c>
    </row>
    <row r="60" spans="1:5" x14ac:dyDescent="0.2">
      <c r="A60" s="1" t="s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EE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jwalker</dc:creator>
  <cp:lastModifiedBy>eolavarria</cp:lastModifiedBy>
  <dcterms:created xsi:type="dcterms:W3CDTF">2014-05-29T18:10:29Z</dcterms:created>
  <dcterms:modified xsi:type="dcterms:W3CDTF">2018-07-05T12:29:36Z</dcterms:modified>
</cp:coreProperties>
</file>